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Arindam Banerjee\Lena\Investment MAnagement and Valuation\"/>
    </mc:Choice>
  </mc:AlternateContent>
  <xr:revisionPtr revIDLastSave="0" documentId="8_{E75F2A0B-A3AA-451A-86C4-453F2316B3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definedNames>
    <definedName name="COV">Sheet1!$T$4:$V$6</definedName>
    <definedName name="EXCESSRETURNS">Sheet1!$O$5:$Q$13</definedName>
    <definedName name="MEANS">Sheet1!$Y$4:$Y$6</definedName>
    <definedName name="ONES">Sheet1!$AA$4:$AA$6</definedName>
    <definedName name="solver_adj" localSheetId="0" hidden="1">Sheet1!$Z$4:$Z$6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Sheet1!$AB$4</definedName>
    <definedName name="solver_lhs2" localSheetId="0" hidden="1">Sheet1!$AC$4</definedName>
    <definedName name="solver_lhs3" localSheetId="0" hidden="1">Sheet1!$AC$4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Sheet1!$AE$4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1</definedName>
    <definedName name="solver_rhs1" localSheetId="0" hidden="1">1</definedName>
    <definedName name="solver_rhs2" localSheetId="0" hidden="1">Sheet1!$AE$19</definedName>
    <definedName name="solver_rhs3" localSheetId="0" hidden="1">Sheet1!$AE$19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0.005</definedName>
    <definedName name="solver_ver" localSheetId="0" hidden="1">3</definedName>
    <definedName name="WEIGHTS">Sheet1!$Z$4:$Z$6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8" i="1" l="1"/>
  <c r="F5" i="3"/>
  <c r="AE19" i="1"/>
  <c r="C16" i="2"/>
  <c r="C15" i="2"/>
  <c r="C13" i="2"/>
  <c r="F5" i="2"/>
  <c r="G5" i="2"/>
  <c r="E5" i="2"/>
  <c r="D5" i="2"/>
  <c r="Y6" i="1"/>
  <c r="Y5" i="1"/>
  <c r="Y4" i="1"/>
  <c r="AB4" i="1" l="1" a="1"/>
  <c r="AB4" i="1" s="1"/>
  <c r="AC4" i="1" a="1"/>
  <c r="AC4" i="1" s="1"/>
  <c r="AF18" i="1" s="1"/>
  <c r="J5" i="1"/>
  <c r="J15" i="1" s="1"/>
  <c r="K5" i="1"/>
  <c r="K1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I6" i="1"/>
  <c r="I7" i="1"/>
  <c r="I8" i="1"/>
  <c r="I9" i="1"/>
  <c r="I10" i="1"/>
  <c r="I11" i="1"/>
  <c r="I12" i="1"/>
  <c r="I13" i="1"/>
  <c r="I5" i="1"/>
  <c r="Q10" i="1" l="1"/>
  <c r="P10" i="1"/>
  <c r="P9" i="1"/>
  <c r="P7" i="1"/>
  <c r="Q13" i="1"/>
  <c r="Q9" i="1"/>
  <c r="Q8" i="1"/>
  <c r="P6" i="1"/>
  <c r="P5" i="1"/>
  <c r="P15" i="1" s="1"/>
  <c r="P11" i="1"/>
  <c r="P12" i="1"/>
  <c r="P13" i="1"/>
  <c r="Q7" i="1"/>
  <c r="Q11" i="1"/>
  <c r="Q12" i="1"/>
  <c r="Q5" i="1"/>
  <c r="Q15" i="1" s="1"/>
  <c r="Q6" i="1"/>
  <c r="P8" i="1"/>
  <c r="I15" i="1"/>
  <c r="O9" i="1" l="1"/>
  <c r="O10" i="1"/>
  <c r="O11" i="1"/>
  <c r="O12" i="1"/>
  <c r="O13" i="1"/>
  <c r="O5" i="1"/>
  <c r="O7" i="1"/>
  <c r="O6" i="1"/>
  <c r="O8" i="1"/>
  <c r="O15" i="1" l="1"/>
  <c r="T4" i="1" a="1"/>
  <c r="V4" i="1" l="1"/>
  <c r="T4" i="1"/>
  <c r="U4" i="1"/>
  <c r="T5" i="1"/>
  <c r="U6" i="1"/>
  <c r="V6" i="1"/>
  <c r="U5" i="1"/>
  <c r="V5" i="1"/>
  <c r="T6" i="1"/>
  <c r="AD4" i="1" l="1" a="1"/>
  <c r="AD4" i="1" s="1"/>
  <c r="AE4" i="1" s="1"/>
</calcChain>
</file>

<file path=xl/sharedStrings.xml><?xml version="1.0" encoding="utf-8"?>
<sst xmlns="http://schemas.openxmlformats.org/spreadsheetml/2006/main" count="51" uniqueCount="34">
  <si>
    <t>Date</t>
  </si>
  <si>
    <t>Equity</t>
  </si>
  <si>
    <t xml:space="preserve">Bond </t>
  </si>
  <si>
    <t>Gold</t>
  </si>
  <si>
    <t>Quote</t>
  </si>
  <si>
    <t>Return</t>
  </si>
  <si>
    <t>Average</t>
  </si>
  <si>
    <t>Excess Return</t>
  </si>
  <si>
    <t>Bond</t>
  </si>
  <si>
    <t>Variance Covariance Matrix</t>
  </si>
  <si>
    <t>Mean</t>
  </si>
  <si>
    <t>Weights</t>
  </si>
  <si>
    <t>ONES</t>
  </si>
  <si>
    <t>Constraints</t>
  </si>
  <si>
    <t>Port_Var</t>
  </si>
  <si>
    <t>Port_Return</t>
  </si>
  <si>
    <t>Port_Std</t>
  </si>
  <si>
    <t>VAR</t>
  </si>
  <si>
    <t>Conservative Return</t>
  </si>
  <si>
    <t>NIFTY</t>
  </si>
  <si>
    <t>GOLD</t>
  </si>
  <si>
    <t>EXP RETURN</t>
  </si>
  <si>
    <t>PORT 1</t>
  </si>
  <si>
    <t>PORT 2</t>
  </si>
  <si>
    <t>PORT 3</t>
  </si>
  <si>
    <t>PORT 4</t>
  </si>
  <si>
    <t>COV</t>
  </si>
  <si>
    <t>SDA</t>
  </si>
  <si>
    <t>SDB</t>
  </si>
  <si>
    <t>CORR</t>
  </si>
  <si>
    <t>SD</t>
  </si>
  <si>
    <t>Aggressive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</si>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</sst>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9" fontId="0" fillId="0" borderId="0" xfId="0" applyNumberFormat="1"/>
    <xf numFmtId="10" fontId="0" fillId="0" borderId="0" xfId="0" applyNumberFormat="1"/>
    <xf numFmtId="10" fontId="1" fillId="0" borderId="0" xfId="0" applyNumberFormat="1" applyFont="1"/>
    <xf numFmtId="166" fontId="0" fillId="2" borderId="0" xfId="0" applyNumberFormat="1" applyFont="1" applyFill="1"/>
    <xf numFmtId="166" fontId="0" fillId="0" borderId="0" xfId="0" applyNumberFormat="1" applyFont="1"/>
    <xf numFmtId="166" fontId="0" fillId="0" borderId="0" xfId="0" applyNumberFormat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19"/>
  <sheetViews>
    <sheetView tabSelected="1" topLeftCell="O1" workbookViewId="0">
      <selection activeCell="Z4" sqref="Z4"/>
    </sheetView>
  </sheetViews>
  <sheetFormatPr defaultRowHeight="14.4" x14ac:dyDescent="0.3"/>
  <cols>
    <col min="2" max="2" width="10.44140625" bestFit="1" customWidth="1"/>
    <col min="8" max="8" width="10.44140625" bestFit="1" customWidth="1"/>
    <col min="10" max="10" width="12.77734375" bestFit="1" customWidth="1"/>
    <col min="11" max="12" width="12.6640625" bestFit="1" customWidth="1"/>
    <col min="13" max="13" width="11.109375" bestFit="1" customWidth="1"/>
    <col min="14" max="14" width="10.44140625" bestFit="1" customWidth="1"/>
    <col min="19" max="19" width="12.6640625" bestFit="1" customWidth="1"/>
    <col min="20" max="21" width="13" bestFit="1" customWidth="1"/>
    <col min="22" max="22" width="10.5546875" bestFit="1" customWidth="1"/>
    <col min="24" max="24" width="11.77734375" bestFit="1" customWidth="1"/>
    <col min="25" max="25" width="12.6640625" bestFit="1" customWidth="1"/>
    <col min="29" max="29" width="11.21875" bestFit="1" customWidth="1"/>
    <col min="30" max="30" width="11.77734375" customWidth="1"/>
  </cols>
  <sheetData>
    <row r="2" spans="2:31" x14ac:dyDescent="0.3">
      <c r="C2" s="2" t="s">
        <v>4</v>
      </c>
      <c r="J2" s="2" t="s">
        <v>5</v>
      </c>
      <c r="O2" s="2" t="s">
        <v>7</v>
      </c>
      <c r="T2" s="2" t="s">
        <v>9</v>
      </c>
    </row>
    <row r="3" spans="2:31" s="2" customFormat="1" x14ac:dyDescent="0.3">
      <c r="B3" s="2" t="s">
        <v>0</v>
      </c>
      <c r="C3" s="2" t="s">
        <v>1</v>
      </c>
      <c r="D3" s="2" t="s">
        <v>2</v>
      </c>
      <c r="E3" s="2" t="s">
        <v>3</v>
      </c>
      <c r="H3" s="2" t="s">
        <v>0</v>
      </c>
      <c r="I3" s="2" t="s">
        <v>1</v>
      </c>
      <c r="J3" s="2" t="s">
        <v>2</v>
      </c>
      <c r="K3" s="2" t="s">
        <v>3</v>
      </c>
      <c r="N3" s="2" t="s">
        <v>0</v>
      </c>
      <c r="O3" s="2" t="s">
        <v>1</v>
      </c>
      <c r="P3" s="2" t="s">
        <v>2</v>
      </c>
      <c r="Q3" s="2" t="s">
        <v>3</v>
      </c>
      <c r="T3" s="2" t="s">
        <v>1</v>
      </c>
      <c r="U3" s="2" t="s">
        <v>2</v>
      </c>
      <c r="V3" s="2" t="s">
        <v>3</v>
      </c>
      <c r="Y3" s="2" t="s">
        <v>10</v>
      </c>
      <c r="Z3" s="2" t="s">
        <v>11</v>
      </c>
      <c r="AA3" s="2" t="s">
        <v>12</v>
      </c>
      <c r="AB3" s="2" t="s">
        <v>13</v>
      </c>
      <c r="AC3" s="2" t="s">
        <v>15</v>
      </c>
      <c r="AD3" s="2" t="s">
        <v>14</v>
      </c>
      <c r="AE3" s="2" t="s">
        <v>16</v>
      </c>
    </row>
    <row r="4" spans="2:31" x14ac:dyDescent="0.3">
      <c r="B4" s="1">
        <v>43101</v>
      </c>
      <c r="C4">
        <v>10000</v>
      </c>
      <c r="D4">
        <v>5100</v>
      </c>
      <c r="E4">
        <v>30000</v>
      </c>
      <c r="H4" s="1">
        <v>43101</v>
      </c>
      <c r="N4" s="1">
        <v>43101</v>
      </c>
      <c r="S4" s="2" t="s">
        <v>1</v>
      </c>
      <c r="T4" s="10">
        <f t="array" ref="T4:V6">MMULT(TRANSPOSE(EXCESSRETURNS),EXCESSRETURNS)/(10-1)</f>
        <v>1.4426884068787726E-3</v>
      </c>
      <c r="U4" s="11">
        <v>-2.7827816536638302E-5</v>
      </c>
      <c r="V4" s="12">
        <v>1.3537580716888097E-4</v>
      </c>
      <c r="X4" s="2" t="s">
        <v>1</v>
      </c>
      <c r="Y4">
        <f>I15</f>
        <v>-5.6992549319500527E-3</v>
      </c>
      <c r="Z4" s="3">
        <v>-5.5394166916435351E-3</v>
      </c>
      <c r="AA4">
        <v>1</v>
      </c>
      <c r="AB4">
        <f t="array" ref="AB4">MMULT(TRANSPOSE(WEIGHTS),ONES)</f>
        <v>1</v>
      </c>
      <c r="AC4">
        <f t="array" ref="AC4">MMULT(TRANSPOSE(WEIGHTS),MEANS)</f>
        <v>3.9243205353237855E-3</v>
      </c>
      <c r="AD4">
        <f t="array" ref="AD4">MMULT(MMULT(TRANSPOSE(WEIGHTS),COV),WEIGHTS)</f>
        <v>1.0981154814828128E-4</v>
      </c>
      <c r="AE4">
        <f>AD4^0.5</f>
        <v>1.047910054099498E-2</v>
      </c>
    </row>
    <row r="5" spans="2:31" x14ac:dyDescent="0.3">
      <c r="B5" s="1">
        <v>43132</v>
      </c>
      <c r="C5">
        <v>10100</v>
      </c>
      <c r="D5">
        <v>5200</v>
      </c>
      <c r="E5">
        <v>30100</v>
      </c>
      <c r="H5" s="1">
        <v>43132</v>
      </c>
      <c r="I5">
        <f>LN(C5/C4)</f>
        <v>9.950330853168092E-3</v>
      </c>
      <c r="J5">
        <f t="shared" ref="J5:K13" si="0">LN(D5/D4)</f>
        <v>1.9418085857101516E-2</v>
      </c>
      <c r="K5">
        <f t="shared" si="0"/>
        <v>3.3277900926747457E-3</v>
      </c>
      <c r="N5" s="1">
        <v>43132</v>
      </c>
      <c r="O5">
        <f>I5-$I$15</f>
        <v>1.5649585785118145E-2</v>
      </c>
      <c r="P5">
        <f>J5-$J$15</f>
        <v>1.941808585710153E-2</v>
      </c>
      <c r="Q5">
        <f>K5-$K$15</f>
        <v>-1.0300669243565072E-3</v>
      </c>
      <c r="S5" s="2" t="s">
        <v>8</v>
      </c>
      <c r="T5" s="12">
        <v>-2.7827816536638302E-5</v>
      </c>
      <c r="U5" s="13">
        <v>5.9143259088740435E-4</v>
      </c>
      <c r="V5" s="12">
        <v>4.8427105411692446E-5</v>
      </c>
      <c r="X5" s="2" t="s">
        <v>8</v>
      </c>
      <c r="Y5">
        <f>J15</f>
        <v>-1.4648776019359705E-17</v>
      </c>
      <c r="Z5" s="3">
        <v>0.11226779896525269</v>
      </c>
      <c r="AA5">
        <v>1</v>
      </c>
    </row>
    <row r="6" spans="2:31" x14ac:dyDescent="0.3">
      <c r="B6" s="1">
        <v>43160</v>
      </c>
      <c r="C6">
        <v>9800</v>
      </c>
      <c r="D6">
        <v>5300</v>
      </c>
      <c r="E6">
        <v>29900</v>
      </c>
      <c r="H6" s="1">
        <v>43160</v>
      </c>
      <c r="I6">
        <f t="shared" ref="I6:I13" si="1">LN(C6/C5)</f>
        <v>-3.0153038170687558E-2</v>
      </c>
      <c r="J6">
        <f t="shared" si="0"/>
        <v>1.9048194970694411E-2</v>
      </c>
      <c r="K6">
        <f t="shared" si="0"/>
        <v>-6.6666913581893451E-3</v>
      </c>
      <c r="N6" s="1">
        <v>43160</v>
      </c>
      <c r="O6">
        <f t="shared" ref="O6:O13" si="2">I6-$I$15</f>
        <v>-2.4453783238737505E-2</v>
      </c>
      <c r="P6">
        <f t="shared" ref="P6:P13" si="3">J6-$J$15</f>
        <v>1.9048194970694425E-2</v>
      </c>
      <c r="Q6">
        <f t="shared" ref="Q6:Q13" si="4">K6-$K$15</f>
        <v>-1.1024548375220598E-2</v>
      </c>
      <c r="S6" s="2" t="s">
        <v>3</v>
      </c>
      <c r="T6" s="12">
        <v>1.3537580716888097E-4</v>
      </c>
      <c r="U6" s="12">
        <v>4.8427105411692446E-5</v>
      </c>
      <c r="V6" s="13">
        <v>1.1768497404186605E-4</v>
      </c>
      <c r="X6" s="2" t="s">
        <v>3</v>
      </c>
      <c r="Y6">
        <f>K15</f>
        <v>4.3578570170312528E-3</v>
      </c>
      <c r="Z6" s="3">
        <v>0.89327161772639097</v>
      </c>
      <c r="AA6">
        <v>1</v>
      </c>
    </row>
    <row r="7" spans="2:31" x14ac:dyDescent="0.3">
      <c r="B7" s="1">
        <v>43191</v>
      </c>
      <c r="C7">
        <v>9600</v>
      </c>
      <c r="D7">
        <v>5200</v>
      </c>
      <c r="E7">
        <v>29800</v>
      </c>
      <c r="H7" s="1">
        <v>43191</v>
      </c>
      <c r="I7">
        <f t="shared" si="1"/>
        <v>-2.0619287202735703E-2</v>
      </c>
      <c r="J7">
        <f t="shared" si="0"/>
        <v>-1.9048194970694474E-2</v>
      </c>
      <c r="K7">
        <f t="shared" si="0"/>
        <v>-3.3500868852819744E-3</v>
      </c>
      <c r="N7" s="1">
        <v>43191</v>
      </c>
      <c r="O7">
        <f t="shared" si="2"/>
        <v>-1.4920032270785651E-2</v>
      </c>
      <c r="P7">
        <f t="shared" si="3"/>
        <v>-1.904819497069446E-2</v>
      </c>
      <c r="Q7">
        <f t="shared" si="4"/>
        <v>-7.7079439023132277E-3</v>
      </c>
    </row>
    <row r="8" spans="2:31" x14ac:dyDescent="0.3">
      <c r="B8" s="1">
        <v>43221</v>
      </c>
      <c r="C8">
        <v>9700</v>
      </c>
      <c r="D8">
        <v>5150</v>
      </c>
      <c r="E8">
        <v>29700</v>
      </c>
      <c r="H8" s="1">
        <v>43221</v>
      </c>
      <c r="I8">
        <f t="shared" si="1"/>
        <v>1.0362787035546658E-2</v>
      </c>
      <c r="J8">
        <f t="shared" si="0"/>
        <v>-9.6619109117368589E-3</v>
      </c>
      <c r="K8">
        <f t="shared" si="0"/>
        <v>-3.3613477027048832E-3</v>
      </c>
      <c r="N8" s="1">
        <v>43221</v>
      </c>
      <c r="O8">
        <f t="shared" si="2"/>
        <v>1.606204196749671E-2</v>
      </c>
      <c r="P8">
        <f t="shared" si="3"/>
        <v>-9.661910911736845E-3</v>
      </c>
      <c r="Q8">
        <f t="shared" si="4"/>
        <v>-7.7192047197361356E-3</v>
      </c>
      <c r="X8" s="5"/>
      <c r="Y8" s="6"/>
      <c r="Z8" s="5"/>
      <c r="AA8" s="5"/>
      <c r="AB8" s="5"/>
    </row>
    <row r="9" spans="2:31" x14ac:dyDescent="0.3">
      <c r="B9" s="1">
        <v>43252</v>
      </c>
      <c r="C9">
        <v>10200</v>
      </c>
      <c r="D9">
        <v>4900</v>
      </c>
      <c r="E9">
        <v>29900</v>
      </c>
      <c r="H9" s="1">
        <v>43252</v>
      </c>
      <c r="I9">
        <f t="shared" si="1"/>
        <v>5.0261834780888297E-2</v>
      </c>
      <c r="J9">
        <f t="shared" si="0"/>
        <v>-4.9761509559063825E-2</v>
      </c>
      <c r="K9">
        <f t="shared" si="0"/>
        <v>6.7114345879867778E-3</v>
      </c>
      <c r="N9" s="1">
        <v>43252</v>
      </c>
      <c r="O9">
        <f t="shared" si="2"/>
        <v>5.5961089712838349E-2</v>
      </c>
      <c r="P9">
        <f t="shared" si="3"/>
        <v>-4.9761509559063812E-2</v>
      </c>
      <c r="Q9">
        <f t="shared" si="4"/>
        <v>2.353577570955525E-3</v>
      </c>
      <c r="X9" s="6"/>
      <c r="Y9" s="5"/>
      <c r="Z9" s="5"/>
      <c r="AA9" s="5"/>
      <c r="AB9" s="5"/>
    </row>
    <row r="10" spans="2:31" x14ac:dyDescent="0.3">
      <c r="B10" s="1">
        <v>43282</v>
      </c>
      <c r="C10">
        <v>9300</v>
      </c>
      <c r="D10">
        <v>4800</v>
      </c>
      <c r="E10">
        <v>30000</v>
      </c>
      <c r="H10" s="1">
        <v>43282</v>
      </c>
      <c r="I10">
        <f t="shared" si="1"/>
        <v>-9.2373320131015166E-2</v>
      </c>
      <c r="J10">
        <f t="shared" si="0"/>
        <v>-2.0619287202735703E-2</v>
      </c>
      <c r="K10">
        <f t="shared" si="0"/>
        <v>3.3389012655146303E-3</v>
      </c>
      <c r="N10" s="1">
        <v>43282</v>
      </c>
      <c r="O10">
        <f t="shared" si="2"/>
        <v>-8.667406519906512E-2</v>
      </c>
      <c r="P10">
        <f t="shared" si="3"/>
        <v>-2.0619287202735689E-2</v>
      </c>
      <c r="Q10">
        <f t="shared" si="4"/>
        <v>-1.0189557515166226E-3</v>
      </c>
      <c r="X10" s="6"/>
      <c r="Y10" s="6"/>
      <c r="Z10" s="6"/>
      <c r="AA10" s="6"/>
      <c r="AB10" s="6"/>
      <c r="AC10" s="2"/>
    </row>
    <row r="11" spans="2:31" x14ac:dyDescent="0.3">
      <c r="B11" s="1">
        <v>43313</v>
      </c>
      <c r="C11">
        <v>9500</v>
      </c>
      <c r="D11">
        <v>4900</v>
      </c>
      <c r="E11">
        <v>31000</v>
      </c>
      <c r="H11" s="1">
        <v>43313</v>
      </c>
      <c r="I11">
        <f t="shared" si="1"/>
        <v>2.1277398447284879E-2</v>
      </c>
      <c r="J11">
        <f t="shared" si="0"/>
        <v>2.061928720273561E-2</v>
      </c>
      <c r="K11">
        <f t="shared" si="0"/>
        <v>3.278982282299097E-2</v>
      </c>
      <c r="N11" s="1">
        <v>43313</v>
      </c>
      <c r="O11">
        <f t="shared" si="2"/>
        <v>2.6976653379234931E-2</v>
      </c>
      <c r="P11">
        <f t="shared" si="3"/>
        <v>2.0619287202735623E-2</v>
      </c>
      <c r="Q11">
        <f t="shared" si="4"/>
        <v>2.8431965805959719E-2</v>
      </c>
      <c r="X11" s="6"/>
      <c r="Y11" s="5"/>
      <c r="Z11" s="5"/>
      <c r="AA11" s="5"/>
      <c r="AB11" s="5"/>
    </row>
    <row r="12" spans="2:31" x14ac:dyDescent="0.3">
      <c r="B12" s="1">
        <v>43344</v>
      </c>
      <c r="C12">
        <v>9400</v>
      </c>
      <c r="D12">
        <v>5000</v>
      </c>
      <c r="E12">
        <v>31100</v>
      </c>
      <c r="H12" s="1">
        <v>43344</v>
      </c>
      <c r="I12">
        <f t="shared" si="1"/>
        <v>-1.0582109330536972E-2</v>
      </c>
      <c r="J12">
        <f t="shared" si="0"/>
        <v>2.0202707317519469E-2</v>
      </c>
      <c r="K12">
        <f t="shared" si="0"/>
        <v>3.2206147000421572E-3</v>
      </c>
      <c r="N12" s="1">
        <v>43344</v>
      </c>
      <c r="O12">
        <f t="shared" si="2"/>
        <v>-4.8828543985869194E-3</v>
      </c>
      <c r="P12">
        <f t="shared" si="3"/>
        <v>2.0202707317519483E-2</v>
      </c>
      <c r="Q12">
        <f t="shared" si="4"/>
        <v>-1.1372423169890957E-3</v>
      </c>
      <c r="X12" s="6"/>
      <c r="Y12" s="5"/>
      <c r="Z12" s="5"/>
      <c r="AA12" s="5"/>
      <c r="AB12" s="5"/>
    </row>
    <row r="13" spans="2:31" x14ac:dyDescent="0.3">
      <c r="B13" s="1">
        <v>43374</v>
      </c>
      <c r="C13">
        <v>9500</v>
      </c>
      <c r="D13">
        <v>5100</v>
      </c>
      <c r="E13">
        <v>31200</v>
      </c>
      <c r="H13" s="1">
        <v>43374</v>
      </c>
      <c r="I13">
        <f t="shared" si="1"/>
        <v>1.0582109330537008E-2</v>
      </c>
      <c r="J13">
        <f t="shared" si="0"/>
        <v>1.980262729617973E-2</v>
      </c>
      <c r="K13">
        <f t="shared" si="0"/>
        <v>3.2102756302481894E-3</v>
      </c>
      <c r="N13" s="1">
        <v>43374</v>
      </c>
      <c r="O13">
        <f t="shared" si="2"/>
        <v>1.6281364262487059E-2</v>
      </c>
      <c r="P13">
        <f t="shared" si="3"/>
        <v>1.9802627296179744E-2</v>
      </c>
      <c r="Q13">
        <f t="shared" si="4"/>
        <v>-1.1475813867830634E-3</v>
      </c>
      <c r="X13" s="6"/>
      <c r="Y13" s="5"/>
      <c r="Z13" s="5"/>
      <c r="AA13" s="5"/>
      <c r="AB13" s="5"/>
    </row>
    <row r="14" spans="2:31" x14ac:dyDescent="0.3">
      <c r="X14" s="6"/>
      <c r="Y14" s="5"/>
      <c r="Z14" s="5"/>
      <c r="AA14" s="5"/>
      <c r="AB14" s="5"/>
    </row>
    <row r="15" spans="2:31" x14ac:dyDescent="0.3">
      <c r="H15" s="4" t="s">
        <v>6</v>
      </c>
      <c r="I15" s="3">
        <f>AVERAGE(I5:I13)</f>
        <v>-5.6992549319500527E-3</v>
      </c>
      <c r="J15" s="3">
        <f>AVERAGE(J5:J13)</f>
        <v>-1.4648776019359705E-17</v>
      </c>
      <c r="K15" s="3">
        <f t="shared" ref="K15" si="5">AVERAGE(K5:K13)</f>
        <v>4.3578570170312528E-3</v>
      </c>
      <c r="N15" s="3" t="s">
        <v>17</v>
      </c>
      <c r="O15" s="3">
        <f>_xlfn.VAR.P(O5:O13)</f>
        <v>1.4426884068787726E-3</v>
      </c>
      <c r="P15" s="3">
        <f t="shared" ref="P15:Q15" si="6">_xlfn.VAR.P(P5:P13)</f>
        <v>5.9143259088740435E-4</v>
      </c>
      <c r="Q15" s="3">
        <f t="shared" si="6"/>
        <v>1.1768497404186606E-4</v>
      </c>
    </row>
    <row r="18" spans="30:32" x14ac:dyDescent="0.3">
      <c r="AD18" s="3" t="s">
        <v>18</v>
      </c>
      <c r="AE18" s="3">
        <f>0.07/12</f>
        <v>5.8333333333333336E-3</v>
      </c>
      <c r="AF18">
        <f>AC4*12</f>
        <v>4.7091846423885426E-2</v>
      </c>
    </row>
    <row r="19" spans="30:32" x14ac:dyDescent="0.3">
      <c r="AD19" t="s">
        <v>31</v>
      </c>
      <c r="AE19">
        <f>0.15/12</f>
        <v>1.2499999999999999E-2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1A8D-6006-4861-A582-37C62ACD56CD}">
  <dimension ref="C5:F6"/>
  <sheetViews>
    <sheetView workbookViewId="0">
      <selection activeCell="J13" sqref="J13"/>
    </sheetView>
  </sheetViews>
  <sheetFormatPr defaultRowHeight="14.4" x14ac:dyDescent="0.3"/>
  <sheetData>
    <row r="5" spans="3:6" x14ac:dyDescent="0.3">
      <c r="C5" t="s">
        <v>32</v>
      </c>
      <c r="D5" s="7">
        <v>0.12</v>
      </c>
      <c r="E5" s="7">
        <v>0.9</v>
      </c>
      <c r="F5" s="8">
        <f>(D5*E5)+(D6*E6)</f>
        <v>0.123</v>
      </c>
    </row>
    <row r="6" spans="3:6" x14ac:dyDescent="0.3">
      <c r="C6" t="s">
        <v>33</v>
      </c>
      <c r="D6" s="7">
        <v>0.15</v>
      </c>
      <c r="E6" s="7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E57C-A550-4032-9337-7D9131E0727C}">
  <dimension ref="B2:G16"/>
  <sheetViews>
    <sheetView workbookViewId="0">
      <selection activeCell="C16" sqref="C16"/>
    </sheetView>
  </sheetViews>
  <sheetFormatPr defaultRowHeight="14.4" x14ac:dyDescent="0.3"/>
  <cols>
    <col min="3" max="3" width="14.21875" customWidth="1"/>
  </cols>
  <sheetData>
    <row r="2" spans="2:7" x14ac:dyDescent="0.3">
      <c r="C2" t="s">
        <v>21</v>
      </c>
      <c r="D2" t="s">
        <v>22</v>
      </c>
      <c r="E2" t="s">
        <v>23</v>
      </c>
      <c r="F2" t="s">
        <v>24</v>
      </c>
      <c r="G2" t="s">
        <v>25</v>
      </c>
    </row>
    <row r="3" spans="2:7" x14ac:dyDescent="0.3">
      <c r="B3" t="s">
        <v>19</v>
      </c>
      <c r="C3" s="7">
        <v>0.17</v>
      </c>
      <c r="D3" s="7">
        <v>0.5</v>
      </c>
      <c r="E3" s="7">
        <v>0.6</v>
      </c>
      <c r="F3" s="7">
        <v>0.7</v>
      </c>
      <c r="G3" s="7">
        <v>0.8</v>
      </c>
    </row>
    <row r="4" spans="2:7" x14ac:dyDescent="0.3">
      <c r="B4" t="s">
        <v>20</v>
      </c>
      <c r="C4" s="7">
        <v>0.12</v>
      </c>
      <c r="D4" s="7">
        <v>0.5</v>
      </c>
      <c r="E4" s="7">
        <v>0.4</v>
      </c>
      <c r="F4" s="7">
        <v>0.3</v>
      </c>
      <c r="G4" s="7">
        <v>0.2</v>
      </c>
    </row>
    <row r="5" spans="2:7" x14ac:dyDescent="0.3">
      <c r="D5" s="9">
        <f>(C3*D3)+(C4*D4)</f>
        <v>0.14500000000000002</v>
      </c>
      <c r="E5" s="9">
        <f>($C$3*E3)+($C$4*E4)</f>
        <v>0.15000000000000002</v>
      </c>
      <c r="F5" s="9">
        <f t="shared" ref="F5:G5" si="0">($C$3*F3)+($C$4*F4)</f>
        <v>0.155</v>
      </c>
      <c r="G5" s="9">
        <f t="shared" si="0"/>
        <v>0.16</v>
      </c>
    </row>
    <row r="9" spans="2:7" x14ac:dyDescent="0.3">
      <c r="B9" t="s">
        <v>27</v>
      </c>
      <c r="C9" s="7">
        <v>0.03</v>
      </c>
    </row>
    <row r="10" spans="2:7" x14ac:dyDescent="0.3">
      <c r="B10" t="s">
        <v>28</v>
      </c>
      <c r="C10" s="7">
        <v>0.06</v>
      </c>
    </row>
    <row r="11" spans="2:7" x14ac:dyDescent="0.3">
      <c r="B11" t="s">
        <v>29</v>
      </c>
      <c r="C11">
        <v>0.25</v>
      </c>
    </row>
    <row r="13" spans="2:7" x14ac:dyDescent="0.3">
      <c r="B13" t="s">
        <v>26</v>
      </c>
      <c r="C13">
        <f>C9*C10*C11</f>
        <v>4.4999999999999999E-4</v>
      </c>
    </row>
    <row r="15" spans="2:7" x14ac:dyDescent="0.3">
      <c r="B15" t="s">
        <v>17</v>
      </c>
      <c r="C15">
        <f>0.9*0.1*C13</f>
        <v>4.0500000000000002E-5</v>
      </c>
    </row>
    <row r="16" spans="2:7" x14ac:dyDescent="0.3">
      <c r="B16" t="s">
        <v>30</v>
      </c>
      <c r="C16">
        <f>C15^0.5</f>
        <v>6.3639610306789277E-3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Sheet3</vt:lpstr>
      <vt:lpstr>Sheet2</vt:lpstr>
      <vt:lpstr>COV</vt:lpstr>
      <vt:lpstr>EXCESSRETURNS</vt:lpstr>
      <vt:lpstr>MEANS</vt:lpstr>
      <vt:lpstr>ONES</vt:lpstr>
      <vt:lpstr>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Arindam Banerjee</cp:lastModifiedBy>
  <dcterms:created xsi:type="dcterms:W3CDTF">2018-10-15T08:23:08Z</dcterms:created>
  <dcterms:modified xsi:type="dcterms:W3CDTF">2022-04-02T15:47:40Z</dcterms:modified>
</cp:coreProperties>
</file>