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Arindam Banerjee\ICWAI_DATA Analytics\ICWA Data Analytics 2022-23\"/>
    </mc:Choice>
  </mc:AlternateContent>
  <xr:revisionPtr revIDLastSave="0" documentId="13_ncr:1_{DFC7E74B-59D9-466C-85FB-86A40944EECC}" xr6:coauthVersionLast="47" xr6:coauthVersionMax="47" xr10:uidLastSave="{00000000-0000-0000-0000-000000000000}"/>
  <bookViews>
    <workbookView xWindow="-108" yWindow="-108" windowWidth="23256" windowHeight="12456" xr2:uid="{E3E37A2F-3F49-409B-B909-051C8313E36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87" i="1" l="1"/>
  <c r="H287" i="1"/>
  <c r="L307" i="1"/>
  <c r="J287" i="1"/>
  <c r="L297" i="1"/>
  <c r="H257" i="1"/>
  <c r="H256" i="1"/>
  <c r="J219" i="1"/>
  <c r="M232" i="1"/>
  <c r="M233" i="1" s="1"/>
  <c r="M234" i="1" s="1"/>
  <c r="M235" i="1" s="1"/>
  <c r="M236" i="1" s="1"/>
  <c r="M237" i="1" s="1"/>
  <c r="M238" i="1" s="1"/>
  <c r="M239" i="1" s="1"/>
  <c r="M240" i="1" s="1"/>
  <c r="M241" i="1" s="1"/>
  <c r="M242" i="1" s="1"/>
  <c r="M243" i="1" s="1"/>
  <c r="M244" i="1" s="1"/>
  <c r="M245" i="1" s="1"/>
  <c r="M246" i="1" s="1"/>
  <c r="M247" i="1" s="1"/>
  <c r="M248" i="1" s="1"/>
  <c r="M249" i="1" s="1"/>
  <c r="M231" i="1"/>
  <c r="J217" i="1"/>
  <c r="J214" i="1"/>
  <c r="N229" i="1"/>
  <c r="M207" i="1"/>
  <c r="M208" i="1" s="1"/>
  <c r="M209" i="1" s="1"/>
  <c r="M210" i="1" s="1"/>
  <c r="M211" i="1" s="1"/>
  <c r="M212" i="1" s="1"/>
  <c r="M213" i="1" s="1"/>
  <c r="M214" i="1" s="1"/>
  <c r="M215" i="1" s="1"/>
  <c r="M216" i="1" s="1"/>
  <c r="M217" i="1" s="1"/>
  <c r="M218" i="1" s="1"/>
  <c r="M219" i="1" s="1"/>
  <c r="M220" i="1" s="1"/>
  <c r="M221" i="1" s="1"/>
  <c r="M222" i="1" s="1"/>
  <c r="M223" i="1" s="1"/>
  <c r="M224" i="1" s="1"/>
  <c r="M225" i="1" s="1"/>
  <c r="M226" i="1" s="1"/>
  <c r="M227" i="1" s="1"/>
  <c r="M228" i="1" s="1"/>
  <c r="M229" i="1" s="1"/>
  <c r="M206" i="1"/>
  <c r="M205" i="1"/>
  <c r="F200" i="1"/>
  <c r="F189" i="1"/>
  <c r="N185" i="1"/>
  <c r="F188" i="1" s="1"/>
  <c r="E168" i="1"/>
  <c r="E165" i="1"/>
  <c r="E163" i="1"/>
  <c r="O182" i="1"/>
  <c r="O169" i="1"/>
  <c r="E160" i="1"/>
  <c r="F150" i="1"/>
  <c r="L150" i="1"/>
  <c r="L140" i="1"/>
  <c r="F140" i="1"/>
  <c r="L137" i="1"/>
  <c r="L130" i="1"/>
  <c r="L127" i="1"/>
  <c r="G107" i="1"/>
  <c r="G110" i="1" s="1"/>
  <c r="G109" i="1"/>
  <c r="M105" i="1"/>
  <c r="M111" i="1"/>
  <c r="G108" i="1"/>
  <c r="L116" i="1"/>
  <c r="G106" i="1"/>
  <c r="K82" i="1"/>
  <c r="L75" i="1"/>
  <c r="N71" i="1"/>
  <c r="N70" i="1"/>
  <c r="N69" i="1"/>
  <c r="N68" i="1"/>
  <c r="N67" i="1"/>
  <c r="M36" i="1"/>
  <c r="M17" i="1"/>
  <c r="J7" i="1"/>
  <c r="J6" i="1"/>
  <c r="J5" i="1"/>
  <c r="H288" i="1" l="1"/>
  <c r="L105" i="1"/>
  <c r="K105" i="1" s="1"/>
</calcChain>
</file>

<file path=xl/sharedStrings.xml><?xml version="1.0" encoding="utf-8"?>
<sst xmlns="http://schemas.openxmlformats.org/spreadsheetml/2006/main" count="138" uniqueCount="69">
  <si>
    <t xml:space="preserve">     ‘A’ promises to pay ‘B’ a sum of Rs. 20000 at the end of 3 years and another Rs. 40000 at the end of 5 years from now. What cash amount should be accepted now in lieu of the above two payments if interest is 5% p.a?</t>
  </si>
  <si>
    <t>Q1</t>
  </si>
  <si>
    <t>RATE</t>
  </si>
  <si>
    <t>PV???</t>
  </si>
  <si>
    <t>PV1</t>
  </si>
  <si>
    <t>PV2</t>
  </si>
  <si>
    <t>PV3</t>
  </si>
  <si>
    <t>PV4</t>
  </si>
  <si>
    <t>PV</t>
  </si>
  <si>
    <t>An employee aged 35 years invested Rs. 10000 in a savings instrument. The interest during the first 5 years is 8% pa and thereafter 6% pa. What amount would he get on retirement at the age of 58 years?</t>
  </si>
  <si>
    <t>Q2</t>
  </si>
  <si>
    <t>FV1</t>
  </si>
  <si>
    <t>FV</t>
  </si>
  <si>
    <t>A person purchases a money back policy at the age of 32 years. He gets Rs. 50000 each at the end of 5, 10, and 15 years as survival benefits and a sum of Rs. 200000 on maturity at the end of 20 years. He invested all these payments at 6% pa. What is the accumulated amount available to him on retirement at the age of 60 years?</t>
  </si>
  <si>
    <t>Q3</t>
  </si>
  <si>
    <t>FV2</t>
  </si>
  <si>
    <t>FV3</t>
  </si>
  <si>
    <t>FV4</t>
  </si>
  <si>
    <t>Q4</t>
  </si>
  <si>
    <t>(pmt)</t>
  </si>
  <si>
    <t>The cash purchase price of a car is Rs. 200000. A company, however, offers instalment plan where under an immediate payment of Rs. 40000 is to be made and a series of 5 EQUAL half yearly payments made thereafter. The first instalment is payable after 6 months. If the company wishes to realize a rate of interest of 10% convertible half yearly, calculate the half yearly instalment.</t>
  </si>
  <si>
    <t xml:space="preserve">Calculate the present value of an immediate annuity payable for 20 years certain at the rate of 15000 pa. The first instalment being due  at the end of one year. Assume rate of interest as 7% pa. </t>
  </si>
  <si>
    <t>Q5</t>
  </si>
  <si>
    <t>What would be the PV at a rate of interest of 5% pa of a deferred annuity payable for 10 years certain, the first instalment falling due at the end of 6 years from now. The annuity is payable at the rate of Rs. 100000 pa for the first 5 years and Rs. 200000 for the next 5 years.</t>
  </si>
  <si>
    <t>Q6</t>
  </si>
  <si>
    <t>5% CONVERTIBLE YEARLY</t>
  </si>
  <si>
    <t>5% CONVERTIBLE HALF YEARLY</t>
  </si>
  <si>
    <t>5% CONVERTIBLE QUARTERLY</t>
  </si>
  <si>
    <t>A sum of Rs. 50000 is invested at a rate of interest of 5% pa. After 5 years, the rate of interest was changed to 5% pa convertible half yearly. After a further period of 3 years, the rate was again changed to 5% pa convertible quarterly. Find the accumulated amount at the end of 15 years from commencement.</t>
  </si>
  <si>
    <t>Which yields the higher rate of interest for every Rs. 1000 in a bank or an NSC giving the following maturity values respectively?</t>
  </si>
  <si>
    <r>
      <t>a)</t>
    </r>
    <r>
      <rPr>
        <sz val="12"/>
        <color rgb="FF000000"/>
        <rFont val="Arial"/>
        <family val="2"/>
      </rPr>
      <t>Rs. 1629 after 5 years in a Bank FD</t>
    </r>
  </si>
  <si>
    <r>
      <t>b)</t>
    </r>
    <r>
      <rPr>
        <sz val="12"/>
        <color rgb="FF000000"/>
        <rFont val="Arial"/>
        <family val="2"/>
      </rPr>
      <t xml:space="preserve">Rs. 1901 after 6 years in NSC </t>
    </r>
  </si>
  <si>
    <t>Ms. Ritu deposited a sum of Rs. 2500000 in an annuity certain plan for 25 years providing a yield of 6% pa. What would be the amount of annuity if she wishes to receive annual annuity payments:</t>
  </si>
  <si>
    <r>
      <t>a)</t>
    </r>
    <r>
      <rPr>
        <sz val="16"/>
        <color rgb="FF000000"/>
        <rFont val="Arial"/>
        <family val="2"/>
      </rPr>
      <t>Payable in arrears</t>
    </r>
  </si>
  <si>
    <r>
      <t>b)</t>
    </r>
    <r>
      <rPr>
        <sz val="16"/>
        <color rgb="FF000000"/>
        <rFont val="Arial"/>
        <family val="2"/>
      </rPr>
      <t>Payable in advance</t>
    </r>
  </si>
  <si>
    <t>Q7</t>
  </si>
  <si>
    <t>A)</t>
  </si>
  <si>
    <t>NPER</t>
  </si>
  <si>
    <t>B)</t>
  </si>
  <si>
    <t>Q8</t>
  </si>
  <si>
    <t>TYPE</t>
  </si>
  <si>
    <t>PMT</t>
  </si>
  <si>
    <t xml:space="preserve">Mr. Vijay got a sum of Rs. 1000000 on retirement. He spends Rs. 100000 on renovation of his house, Rs. 200000 on a new car and keeps Rs. 200000 as reserve for emergencies. The balance amount is invested at 8% pa in a plan allowing withdrawal of Rs. 50000 at the end of each year. How long his money will last in the said plan? </t>
  </si>
  <si>
    <t>Q9</t>
  </si>
  <si>
    <t>Ashok, a middle level executive, aged 45 years saves at 9% pa Rs. 200000 in the beginning of a year for the first 8 years and then stops saving on account of certain financial contingencies. On retirement at the age of 65 years, he intends to keep aside a sum of Rs. 500000 out of the accumulated amount of the above savings as liquid money for emergencies and to invest the balance amount at 6% pa providing withdrawal of a fixed amount at the end of every year for 20 years. Find the amount of annual withdrawals</t>
  </si>
  <si>
    <t>Q10</t>
  </si>
  <si>
    <t>Q11</t>
  </si>
  <si>
    <t xml:space="preserve">Under an educational loan, a person receives four annual installments of Rs. 10000 each, the first payment being made at the present moment. The loan is to be repaid in lump sum at the end of 10 years from now along with 6% interest pa. Calculate the amount repayable. </t>
  </si>
  <si>
    <t>?????</t>
  </si>
  <si>
    <t>NPER1</t>
  </si>
  <si>
    <t>An employee aged 25 years is currently spending Rs. 100000 pa. If the rate of inflation is 5% and he wishes to maintain the present standard of living throughout his life. What amount would he be requiring to spend during the first year of his exit from service if the retirement age is</t>
  </si>
  <si>
    <r>
      <t>a)</t>
    </r>
    <r>
      <rPr>
        <sz val="11"/>
        <color rgb="FF000000"/>
        <rFont val="Arial"/>
        <family val="2"/>
      </rPr>
      <t>55 years</t>
    </r>
  </si>
  <si>
    <t>Q12</t>
  </si>
  <si>
    <t>Q13</t>
  </si>
  <si>
    <t>Mohan aged 30 years is working in an MNC and wishes to set aside some fixed amount at the beginning of each year towards retirement planning. He is currently spending Rs. 240000 pa and wishes to raise his standard of living by 2% per year until his retirement age at 55 years. The average rate of inflation is expected to be 3% all these years. If he wants to maintain 90% of his standard of living that he would be enjoying on retirement assuming no provision for inflation thereafter, then what is the annual amount of income he should manage for after retirement. Life expectancy is 75 years. The post retirement interest rate is 10%? What should be the retirement corpus?</t>
  </si>
  <si>
    <t>???</t>
  </si>
  <si>
    <t>Post retirement inflation is 5% pa</t>
  </si>
  <si>
    <t>Inflation_Post Ret</t>
  </si>
  <si>
    <t>Accum Ret Corpus</t>
  </si>
  <si>
    <t>An employee aged 57 years wishes to purchase an annuity certain for 20 years starting from age 60 by paying single premium. Calculate the single premium payable now. The amount of annual annuity payment is Rs. 100000. First instalment is paid at the end of 3 years and remaining at 1 year intervals thereafter. Assume interest to be 7 % pa during the deferment and the annuity payment period.</t>
  </si>
  <si>
    <t>NPER2</t>
  </si>
  <si>
    <t>PV1??</t>
  </si>
  <si>
    <t>Q14</t>
  </si>
  <si>
    <t xml:space="preserve">Ram is aged 32 years and would retire at the age of 60 years. He deposits 8% of his annual salary in his pension account at the end of the year. What will be his annual pension account at the end of the year of retirement. What will be his annual pension amount paid to him at the start of the year on retirement. Rate of interest is 6% pa. Pensions stop when Ram turns 75 years. </t>
  </si>
  <si>
    <t># Salary will be 450000 between ages 32 to 40</t>
  </si>
  <si>
    <t># 550000 between ages 40 to 50</t>
  </si>
  <si>
    <t># 600000 between 50 to 60</t>
  </si>
  <si>
    <t>Find PV of an annuity certain that pays 50000 at the end of the year for next 10 years, 70000 for next 10 years and 80000 for the last 10 years. Assume rate of interest to be 6% pa for 20 years and 5% pa for the last 10 years.</t>
  </si>
  <si>
    <t>PV5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</si>
</sst>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8" formatCode="&quot;₹&quot;\ #,##0.00;[Red]&quot;₹&quot;\ \-#,##0.00"/>
  </numFmts>
  <fonts count="9" x14ac:knownFonts="1">
    <font>
      <sz val="11"/>
      <color theme="1"/>
      <name val="Calibri"/>
      <family val="2"/>
      <scheme val="minor"/>
    </font>
    <font>
      <b/>
      <sz val="11"/>
      <color theme="1"/>
      <name val="Calibri"/>
      <family val="2"/>
      <scheme val="minor"/>
    </font>
    <font>
      <sz val="18"/>
      <color rgb="FF000000"/>
      <name val="Arial"/>
      <family val="2"/>
    </font>
    <font>
      <sz val="16"/>
      <color rgb="FF000000"/>
      <name val="Arial"/>
      <family val="2"/>
    </font>
    <font>
      <sz val="12"/>
      <color rgb="FF000000"/>
      <name val="Arial"/>
      <family val="2"/>
    </font>
    <font>
      <sz val="12"/>
      <color rgb="FF330066"/>
      <name val="Calibri"/>
      <family val="2"/>
      <scheme val="minor"/>
    </font>
    <font>
      <sz val="16"/>
      <color rgb="FF330066"/>
      <name val="Calibri"/>
      <family val="2"/>
      <scheme val="minor"/>
    </font>
    <font>
      <sz val="11"/>
      <color rgb="FF000000"/>
      <name val="Arial"/>
      <family val="2"/>
    </font>
    <font>
      <sz val="11"/>
      <color rgb="FF330066"/>
      <name val="Calibri"/>
      <family val="2"/>
      <scheme val="minor"/>
    </font>
  </fonts>
  <fills count="6">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00B0F0"/>
        <bgColor indexed="64"/>
      </patternFill>
    </fill>
  </fills>
  <borders count="1">
    <border>
      <left/>
      <right/>
      <top/>
      <bottom/>
      <diagonal/>
    </border>
  </borders>
  <cellStyleXfs count="1">
    <xf numFmtId="0" fontId="0" fillId="0" borderId="0"/>
  </cellStyleXfs>
  <cellXfs count="45">
    <xf numFmtId="0" fontId="0" fillId="0" borderId="0" xfId="0"/>
    <xf numFmtId="14" fontId="0" fillId="0" borderId="0" xfId="0" applyNumberFormat="1"/>
    <xf numFmtId="0" fontId="2" fillId="0" borderId="0" xfId="0" applyFont="1" applyAlignment="1">
      <alignment horizontal="left" vertical="center" wrapText="1" indent="6" readingOrder="1"/>
    </xf>
    <xf numFmtId="0" fontId="0" fillId="2" borderId="0" xfId="0" applyFill="1"/>
    <xf numFmtId="9" fontId="0" fillId="0" borderId="0" xfId="0" applyNumberFormat="1"/>
    <xf numFmtId="0" fontId="0" fillId="3" borderId="0" xfId="0" applyFill="1"/>
    <xf numFmtId="8" fontId="0" fillId="0" borderId="0" xfId="0" applyNumberFormat="1"/>
    <xf numFmtId="0" fontId="1" fillId="0" borderId="0" xfId="0" applyFont="1"/>
    <xf numFmtId="8" fontId="1" fillId="0" borderId="0" xfId="0" applyNumberFormat="1" applyFont="1"/>
    <xf numFmtId="0" fontId="3" fillId="0" borderId="0" xfId="0" applyFont="1" applyAlignment="1">
      <alignment horizontal="left" vertical="center" wrapText="1" indent="6" readingOrder="1"/>
    </xf>
    <xf numFmtId="9" fontId="0" fillId="2" borderId="0" xfId="0" applyNumberFormat="1" applyFill="1"/>
    <xf numFmtId="9" fontId="0" fillId="3" borderId="0" xfId="0" applyNumberFormat="1" applyFill="1"/>
    <xf numFmtId="8" fontId="1" fillId="4" borderId="0" xfId="0" applyNumberFormat="1" applyFont="1" applyFill="1"/>
    <xf numFmtId="0" fontId="1" fillId="4" borderId="0" xfId="0" applyFont="1" applyFill="1"/>
    <xf numFmtId="0" fontId="3" fillId="0" borderId="0" xfId="0" applyFont="1" applyAlignment="1">
      <alignment wrapText="1"/>
    </xf>
    <xf numFmtId="15" fontId="0" fillId="0" borderId="0" xfId="0" applyNumberFormat="1"/>
    <xf numFmtId="0" fontId="3" fillId="0" borderId="0" xfId="0" applyFont="1" applyAlignment="1">
      <alignment horizontal="left" vertical="center" wrapText="1" indent="3" readingOrder="1"/>
    </xf>
    <xf numFmtId="0" fontId="0" fillId="4" borderId="0" xfId="0" applyFill="1"/>
    <xf numFmtId="8" fontId="0" fillId="3" borderId="0" xfId="0" applyNumberFormat="1" applyFill="1"/>
    <xf numFmtId="8" fontId="1" fillId="3" borderId="0" xfId="0" applyNumberFormat="1" applyFont="1" applyFill="1"/>
    <xf numFmtId="0" fontId="1" fillId="3" borderId="0" xfId="0" applyFont="1" applyFill="1"/>
    <xf numFmtId="8" fontId="1" fillId="2" borderId="0" xfId="0" applyNumberFormat="1" applyFont="1" applyFill="1"/>
    <xf numFmtId="0" fontId="4" fillId="0" borderId="0" xfId="0" applyFont="1" applyAlignment="1">
      <alignment horizontal="left" vertical="center" wrapText="1" indent="6" readingOrder="1"/>
    </xf>
    <xf numFmtId="0" fontId="5" fillId="0" borderId="0" xfId="0" applyFont="1" applyAlignment="1">
      <alignment horizontal="left" vertical="center" wrapText="1" indent="6" readingOrder="1"/>
    </xf>
    <xf numFmtId="0" fontId="6" fillId="0" borderId="0" xfId="0" applyFont="1" applyAlignment="1">
      <alignment horizontal="left" vertical="center" wrapText="1" indent="6" readingOrder="1"/>
    </xf>
    <xf numFmtId="0" fontId="0" fillId="3" borderId="0" xfId="0" applyFill="1" applyAlignment="1">
      <alignment horizontal="center" wrapText="1"/>
    </xf>
    <xf numFmtId="0" fontId="0" fillId="4" borderId="0" xfId="0" applyFill="1" applyAlignment="1">
      <alignment horizontal="center" wrapText="1"/>
    </xf>
    <xf numFmtId="0" fontId="0" fillId="2" borderId="0" xfId="0" applyFill="1" applyAlignment="1">
      <alignment horizontal="center" wrapText="1"/>
    </xf>
    <xf numFmtId="10" fontId="0" fillId="3" borderId="0" xfId="0" applyNumberFormat="1" applyFill="1"/>
    <xf numFmtId="10" fontId="1" fillId="3" borderId="0" xfId="0" applyNumberFormat="1" applyFont="1" applyFill="1"/>
    <xf numFmtId="0" fontId="7" fillId="0" borderId="0" xfId="0" applyFont="1" applyAlignment="1">
      <alignment horizontal="left" vertical="center" wrapText="1" indent="3" readingOrder="1"/>
    </xf>
    <xf numFmtId="2" fontId="0" fillId="3" borderId="0" xfId="0" applyNumberFormat="1" applyFill="1"/>
    <xf numFmtId="0" fontId="4" fillId="0" borderId="0" xfId="0" applyFont="1" applyAlignment="1">
      <alignment wrapText="1"/>
    </xf>
    <xf numFmtId="0" fontId="4" fillId="0" borderId="0" xfId="0" applyFont="1" applyAlignment="1">
      <alignment horizontal="left" vertical="center" wrapText="1" indent="3" readingOrder="1"/>
    </xf>
    <xf numFmtId="0" fontId="7" fillId="0" borderId="0" xfId="0" applyFont="1" applyAlignment="1">
      <alignment horizontal="left" vertical="center" wrapText="1" indent="6" readingOrder="1"/>
    </xf>
    <xf numFmtId="0" fontId="8" fillId="0" borderId="0" xfId="0" applyFont="1" applyAlignment="1">
      <alignment horizontal="left" vertical="center" wrapText="1" indent="6" readingOrder="1"/>
    </xf>
    <xf numFmtId="1" fontId="0" fillId="0" borderId="0" xfId="0" applyNumberFormat="1"/>
    <xf numFmtId="1" fontId="1" fillId="3" borderId="0" xfId="0" applyNumberFormat="1" applyFont="1" applyFill="1"/>
    <xf numFmtId="6" fontId="1" fillId="0" borderId="0" xfId="0" applyNumberFormat="1" applyFont="1"/>
    <xf numFmtId="6" fontId="1" fillId="3" borderId="0" xfId="0" applyNumberFormat="1" applyFont="1" applyFill="1"/>
    <xf numFmtId="0" fontId="7" fillId="3" borderId="0" xfId="0" applyFont="1" applyFill="1" applyAlignment="1">
      <alignment horizontal="left" vertical="center" wrapText="1" indent="3" readingOrder="1"/>
    </xf>
    <xf numFmtId="9" fontId="0" fillId="4" borderId="0" xfId="0" applyNumberFormat="1" applyFill="1"/>
    <xf numFmtId="0" fontId="0" fillId="5" borderId="0" xfId="0" applyFill="1"/>
    <xf numFmtId="9" fontId="0" fillId="5" borderId="0" xfId="0" applyNumberFormat="1" applyFill="1"/>
    <xf numFmtId="8" fontId="1" fillId="5" borderId="0" xfId="0" applyNumberFormat="1"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2FDAB-F429-427E-8740-BC313EC3CBF2}">
  <dimension ref="A4:P316"/>
  <sheetViews>
    <sheetView tabSelected="1" topLeftCell="F280" workbookViewId="0">
      <selection activeCell="P297" sqref="P297"/>
    </sheetView>
  </sheetViews>
  <sheetFormatPr defaultRowHeight="14.4" x14ac:dyDescent="0.3"/>
  <cols>
    <col min="5" max="5" width="12.88671875" bestFit="1" customWidth="1"/>
    <col min="6" max="6" width="12.5546875" bestFit="1" customWidth="1"/>
    <col min="7" max="7" width="11.88671875" bestFit="1" customWidth="1"/>
    <col min="8" max="8" width="13.6640625" bestFit="1" customWidth="1"/>
    <col min="10" max="10" width="12.88671875" bestFit="1" customWidth="1"/>
    <col min="11" max="12" width="12.109375" bestFit="1" customWidth="1"/>
    <col min="13" max="14" width="11.88671875" bestFit="1" customWidth="1"/>
    <col min="15" max="15" width="12.88671875" bestFit="1" customWidth="1"/>
    <col min="16" max="16" width="65.109375" customWidth="1"/>
  </cols>
  <sheetData>
    <row r="4" spans="1:16" ht="159.6" x14ac:dyDescent="0.3">
      <c r="G4" s="1"/>
      <c r="P4" s="2" t="s">
        <v>0</v>
      </c>
    </row>
    <row r="5" spans="1:16" x14ac:dyDescent="0.3">
      <c r="A5" t="s">
        <v>1</v>
      </c>
      <c r="G5" s="1"/>
      <c r="I5" s="5" t="s">
        <v>4</v>
      </c>
      <c r="J5" s="6">
        <f>PV(N5,K7,,-L7)</f>
        <v>17276.751970629521</v>
      </c>
      <c r="K5" s="5">
        <v>1</v>
      </c>
      <c r="L5" t="s">
        <v>3</v>
      </c>
      <c r="M5" t="s">
        <v>2</v>
      </c>
      <c r="N5" s="4">
        <v>0.05</v>
      </c>
    </row>
    <row r="6" spans="1:16" x14ac:dyDescent="0.3">
      <c r="I6" s="3" t="s">
        <v>5</v>
      </c>
      <c r="J6" s="6">
        <f>PV(N5,K9,,-L9)</f>
        <v>31341.046658738356</v>
      </c>
      <c r="K6" s="5">
        <v>2</v>
      </c>
    </row>
    <row r="7" spans="1:16" x14ac:dyDescent="0.3">
      <c r="I7" s="7" t="s">
        <v>8</v>
      </c>
      <c r="J7" s="8">
        <f>SUM(J5:J6)</f>
        <v>48617.798629367877</v>
      </c>
      <c r="K7" s="5">
        <v>3</v>
      </c>
      <c r="L7">
        <v>20000</v>
      </c>
    </row>
    <row r="8" spans="1:16" x14ac:dyDescent="0.3">
      <c r="K8" s="3">
        <v>4</v>
      </c>
    </row>
    <row r="9" spans="1:16" x14ac:dyDescent="0.3">
      <c r="K9" s="3">
        <v>5</v>
      </c>
      <c r="L9">
        <v>40000</v>
      </c>
    </row>
    <row r="12" spans="1:16" ht="122.4" x14ac:dyDescent="0.3">
      <c r="P12" s="9" t="s">
        <v>9</v>
      </c>
    </row>
    <row r="13" spans="1:16" x14ac:dyDescent="0.3">
      <c r="A13" s="7" t="s">
        <v>10</v>
      </c>
      <c r="J13">
        <v>1</v>
      </c>
      <c r="K13">
        <v>35</v>
      </c>
      <c r="L13" s="10">
        <v>0.08</v>
      </c>
      <c r="M13">
        <v>10000</v>
      </c>
      <c r="N13" t="s">
        <v>8</v>
      </c>
    </row>
    <row r="14" spans="1:16" x14ac:dyDescent="0.3">
      <c r="J14">
        <v>2</v>
      </c>
      <c r="K14">
        <v>36</v>
      </c>
      <c r="L14" s="10">
        <v>0.08</v>
      </c>
    </row>
    <row r="15" spans="1:16" x14ac:dyDescent="0.3">
      <c r="J15">
        <v>3</v>
      </c>
      <c r="K15">
        <v>37</v>
      </c>
      <c r="L15" s="10">
        <v>0.08</v>
      </c>
    </row>
    <row r="16" spans="1:16" x14ac:dyDescent="0.3">
      <c r="J16">
        <v>4</v>
      </c>
      <c r="K16">
        <v>38</v>
      </c>
      <c r="L16" s="10">
        <v>0.08</v>
      </c>
    </row>
    <row r="17" spans="9:14" x14ac:dyDescent="0.3">
      <c r="J17">
        <v>5</v>
      </c>
      <c r="K17">
        <v>39</v>
      </c>
      <c r="L17" s="10">
        <v>0.08</v>
      </c>
      <c r="M17" s="6">
        <f>FV(L13,J17,,-M13)</f>
        <v>14693.280768000004</v>
      </c>
      <c r="N17" t="s">
        <v>11</v>
      </c>
    </row>
    <row r="18" spans="9:14" x14ac:dyDescent="0.3">
      <c r="I18">
        <v>1</v>
      </c>
      <c r="J18">
        <v>6</v>
      </c>
      <c r="K18">
        <v>40</v>
      </c>
      <c r="L18" s="11">
        <v>0.06</v>
      </c>
    </row>
    <row r="19" spans="9:14" x14ac:dyDescent="0.3">
      <c r="I19">
        <v>2</v>
      </c>
      <c r="J19">
        <v>7</v>
      </c>
      <c r="K19">
        <v>41</v>
      </c>
      <c r="L19" s="11">
        <v>0.06</v>
      </c>
    </row>
    <row r="20" spans="9:14" x14ac:dyDescent="0.3">
      <c r="I20">
        <v>3</v>
      </c>
      <c r="J20">
        <v>8</v>
      </c>
      <c r="K20">
        <v>42</v>
      </c>
      <c r="L20" s="11">
        <v>0.06</v>
      </c>
    </row>
    <row r="21" spans="9:14" x14ac:dyDescent="0.3">
      <c r="I21">
        <v>4</v>
      </c>
      <c r="J21">
        <v>9</v>
      </c>
      <c r="K21">
        <v>43</v>
      </c>
      <c r="L21" s="11">
        <v>0.06</v>
      </c>
    </row>
    <row r="22" spans="9:14" x14ac:dyDescent="0.3">
      <c r="I22">
        <v>5</v>
      </c>
      <c r="J22">
        <v>10</v>
      </c>
      <c r="K22">
        <v>44</v>
      </c>
      <c r="L22" s="11">
        <v>0.06</v>
      </c>
    </row>
    <row r="23" spans="9:14" x14ac:dyDescent="0.3">
      <c r="I23">
        <v>6</v>
      </c>
      <c r="J23">
        <v>11</v>
      </c>
      <c r="K23">
        <v>45</v>
      </c>
      <c r="L23" s="11">
        <v>0.06</v>
      </c>
    </row>
    <row r="24" spans="9:14" x14ac:dyDescent="0.3">
      <c r="I24">
        <v>7</v>
      </c>
      <c r="J24">
        <v>12</v>
      </c>
      <c r="K24">
        <v>46</v>
      </c>
      <c r="L24" s="11">
        <v>0.06</v>
      </c>
    </row>
    <row r="25" spans="9:14" x14ac:dyDescent="0.3">
      <c r="I25">
        <v>8</v>
      </c>
      <c r="J25">
        <v>13</v>
      </c>
      <c r="K25">
        <v>47</v>
      </c>
      <c r="L25" s="11">
        <v>0.06</v>
      </c>
    </row>
    <row r="26" spans="9:14" x14ac:dyDescent="0.3">
      <c r="I26">
        <v>9</v>
      </c>
      <c r="J26">
        <v>14</v>
      </c>
      <c r="K26">
        <v>48</v>
      </c>
      <c r="L26" s="11">
        <v>0.06</v>
      </c>
    </row>
    <row r="27" spans="9:14" x14ac:dyDescent="0.3">
      <c r="I27">
        <v>10</v>
      </c>
      <c r="J27">
        <v>15</v>
      </c>
      <c r="K27">
        <v>49</v>
      </c>
      <c r="L27" s="11">
        <v>0.06</v>
      </c>
    </row>
    <row r="28" spans="9:14" x14ac:dyDescent="0.3">
      <c r="I28">
        <v>11</v>
      </c>
      <c r="J28">
        <v>16</v>
      </c>
      <c r="K28">
        <v>50</v>
      </c>
      <c r="L28" s="11">
        <v>0.06</v>
      </c>
    </row>
    <row r="29" spans="9:14" x14ac:dyDescent="0.3">
      <c r="I29">
        <v>12</v>
      </c>
      <c r="J29">
        <v>17</v>
      </c>
      <c r="K29">
        <v>51</v>
      </c>
      <c r="L29" s="11">
        <v>0.06</v>
      </c>
    </row>
    <row r="30" spans="9:14" x14ac:dyDescent="0.3">
      <c r="I30">
        <v>13</v>
      </c>
      <c r="J30">
        <v>18</v>
      </c>
      <c r="K30">
        <v>52</v>
      </c>
      <c r="L30" s="11">
        <v>0.06</v>
      </c>
    </row>
    <row r="31" spans="9:14" x14ac:dyDescent="0.3">
      <c r="I31">
        <v>14</v>
      </c>
      <c r="J31">
        <v>19</v>
      </c>
      <c r="K31">
        <v>53</v>
      </c>
      <c r="L31" s="11">
        <v>0.06</v>
      </c>
    </row>
    <row r="32" spans="9:14" x14ac:dyDescent="0.3">
      <c r="I32">
        <v>15</v>
      </c>
      <c r="J32">
        <v>20</v>
      </c>
      <c r="K32">
        <v>54</v>
      </c>
      <c r="L32" s="11">
        <v>0.06</v>
      </c>
    </row>
    <row r="33" spans="1:16" x14ac:dyDescent="0.3">
      <c r="I33">
        <v>16</v>
      </c>
      <c r="J33">
        <v>21</v>
      </c>
      <c r="K33">
        <v>55</v>
      </c>
      <c r="L33" s="11">
        <v>0.06</v>
      </c>
    </row>
    <row r="34" spans="1:16" x14ac:dyDescent="0.3">
      <c r="I34">
        <v>17</v>
      </c>
      <c r="J34">
        <v>22</v>
      </c>
      <c r="K34">
        <v>56</v>
      </c>
      <c r="L34" s="11">
        <v>0.06</v>
      </c>
    </row>
    <row r="35" spans="1:16" x14ac:dyDescent="0.3">
      <c r="I35">
        <v>18</v>
      </c>
      <c r="J35">
        <v>23</v>
      </c>
      <c r="K35">
        <v>57</v>
      </c>
      <c r="L35" s="11">
        <v>0.06</v>
      </c>
    </row>
    <row r="36" spans="1:16" x14ac:dyDescent="0.3">
      <c r="I36">
        <v>19</v>
      </c>
      <c r="J36">
        <v>24</v>
      </c>
      <c r="K36">
        <v>58</v>
      </c>
      <c r="L36" s="11">
        <v>0.06</v>
      </c>
      <c r="M36" s="12">
        <f>FV(L18,J36-J17,,-M17)</f>
        <v>44455.982975694009</v>
      </c>
      <c r="N36" t="s">
        <v>12</v>
      </c>
    </row>
    <row r="38" spans="1:16" ht="183.6" x14ac:dyDescent="0.3">
      <c r="P38" s="9" t="s">
        <v>13</v>
      </c>
    </row>
    <row r="39" spans="1:16" x14ac:dyDescent="0.3">
      <c r="A39" s="13" t="s">
        <v>14</v>
      </c>
      <c r="J39">
        <v>1</v>
      </c>
      <c r="K39">
        <v>32</v>
      </c>
    </row>
    <row r="40" spans="1:16" x14ac:dyDescent="0.3">
      <c r="J40">
        <v>2</v>
      </c>
      <c r="K40">
        <v>33</v>
      </c>
    </row>
    <row r="41" spans="1:16" x14ac:dyDescent="0.3">
      <c r="J41">
        <v>3</v>
      </c>
      <c r="K41">
        <v>34</v>
      </c>
    </row>
    <row r="42" spans="1:16" x14ac:dyDescent="0.3">
      <c r="J42">
        <v>4</v>
      </c>
      <c r="K42">
        <v>35</v>
      </c>
    </row>
    <row r="43" spans="1:16" x14ac:dyDescent="0.3">
      <c r="J43">
        <v>5</v>
      </c>
      <c r="K43">
        <v>36</v>
      </c>
      <c r="L43">
        <v>50000</v>
      </c>
    </row>
    <row r="44" spans="1:16" x14ac:dyDescent="0.3">
      <c r="J44">
        <v>6</v>
      </c>
      <c r="K44">
        <v>37</v>
      </c>
    </row>
    <row r="45" spans="1:16" x14ac:dyDescent="0.3">
      <c r="J45">
        <v>7</v>
      </c>
      <c r="K45">
        <v>38</v>
      </c>
    </row>
    <row r="46" spans="1:16" x14ac:dyDescent="0.3">
      <c r="J46">
        <v>8</v>
      </c>
      <c r="K46">
        <v>39</v>
      </c>
    </row>
    <row r="47" spans="1:16" x14ac:dyDescent="0.3">
      <c r="J47">
        <v>9</v>
      </c>
      <c r="K47">
        <v>40</v>
      </c>
    </row>
    <row r="48" spans="1:16" x14ac:dyDescent="0.3">
      <c r="J48">
        <v>10</v>
      </c>
      <c r="K48">
        <v>41</v>
      </c>
      <c r="L48">
        <v>50000</v>
      </c>
    </row>
    <row r="49" spans="10:12" x14ac:dyDescent="0.3">
      <c r="J49">
        <v>11</v>
      </c>
      <c r="K49">
        <v>42</v>
      </c>
    </row>
    <row r="50" spans="10:12" x14ac:dyDescent="0.3">
      <c r="J50">
        <v>12</v>
      </c>
      <c r="K50">
        <v>43</v>
      </c>
    </row>
    <row r="51" spans="10:12" x14ac:dyDescent="0.3">
      <c r="J51">
        <v>13</v>
      </c>
      <c r="K51">
        <v>44</v>
      </c>
    </row>
    <row r="52" spans="10:12" x14ac:dyDescent="0.3">
      <c r="J52">
        <v>14</v>
      </c>
      <c r="K52">
        <v>45</v>
      </c>
    </row>
    <row r="53" spans="10:12" x14ac:dyDescent="0.3">
      <c r="J53">
        <v>15</v>
      </c>
      <c r="K53">
        <v>46</v>
      </c>
      <c r="L53">
        <v>50000</v>
      </c>
    </row>
    <row r="54" spans="10:12" x14ac:dyDescent="0.3">
      <c r="J54">
        <v>16</v>
      </c>
      <c r="K54">
        <v>47</v>
      </c>
    </row>
    <row r="55" spans="10:12" x14ac:dyDescent="0.3">
      <c r="J55">
        <v>17</v>
      </c>
      <c r="K55">
        <v>48</v>
      </c>
    </row>
    <row r="56" spans="10:12" x14ac:dyDescent="0.3">
      <c r="J56">
        <v>18</v>
      </c>
      <c r="K56">
        <v>49</v>
      </c>
    </row>
    <row r="57" spans="10:12" x14ac:dyDescent="0.3">
      <c r="J57">
        <v>19</v>
      </c>
      <c r="K57">
        <v>50</v>
      </c>
    </row>
    <row r="58" spans="10:12" x14ac:dyDescent="0.3">
      <c r="J58">
        <v>20</v>
      </c>
      <c r="K58">
        <v>51</v>
      </c>
      <c r="L58">
        <v>200000</v>
      </c>
    </row>
    <row r="59" spans="10:12" x14ac:dyDescent="0.3">
      <c r="J59">
        <v>21</v>
      </c>
      <c r="K59">
        <v>52</v>
      </c>
    </row>
    <row r="60" spans="10:12" x14ac:dyDescent="0.3">
      <c r="J60">
        <v>22</v>
      </c>
      <c r="K60">
        <v>53</v>
      </c>
    </row>
    <row r="61" spans="10:12" x14ac:dyDescent="0.3">
      <c r="J61">
        <v>23</v>
      </c>
      <c r="K61">
        <v>54</v>
      </c>
    </row>
    <row r="62" spans="10:12" x14ac:dyDescent="0.3">
      <c r="J62">
        <v>24</v>
      </c>
      <c r="K62">
        <v>55</v>
      </c>
    </row>
    <row r="63" spans="10:12" x14ac:dyDescent="0.3">
      <c r="J63">
        <v>25</v>
      </c>
      <c r="K63">
        <v>56</v>
      </c>
    </row>
    <row r="64" spans="10:12" x14ac:dyDescent="0.3">
      <c r="J64">
        <v>26</v>
      </c>
      <c r="K64">
        <v>57</v>
      </c>
    </row>
    <row r="65" spans="1:16" x14ac:dyDescent="0.3">
      <c r="J65">
        <v>27</v>
      </c>
      <c r="K65">
        <v>58</v>
      </c>
      <c r="N65" t="s">
        <v>2</v>
      </c>
      <c r="O65" s="4">
        <v>0.06</v>
      </c>
    </row>
    <row r="66" spans="1:16" x14ac:dyDescent="0.3">
      <c r="J66">
        <v>28</v>
      </c>
      <c r="K66">
        <v>59</v>
      </c>
    </row>
    <row r="67" spans="1:16" x14ac:dyDescent="0.3">
      <c r="J67">
        <v>29</v>
      </c>
      <c r="K67">
        <v>60</v>
      </c>
      <c r="M67" t="s">
        <v>11</v>
      </c>
      <c r="N67" s="6">
        <f>FV(O65,J67-J43,,-L43)</f>
        <v>202446.7320633721</v>
      </c>
    </row>
    <row r="68" spans="1:16" x14ac:dyDescent="0.3">
      <c r="M68" t="s">
        <v>15</v>
      </c>
      <c r="N68" s="6">
        <f>FV(O65,J67-J48,,-L48)</f>
        <v>151279.97510437961</v>
      </c>
    </row>
    <row r="69" spans="1:16" x14ac:dyDescent="0.3">
      <c r="M69" t="s">
        <v>16</v>
      </c>
      <c r="N69" s="6">
        <f>FV(O65,J67-J53,,-L53)</f>
        <v>113045.19778772131</v>
      </c>
    </row>
    <row r="70" spans="1:16" x14ac:dyDescent="0.3">
      <c r="M70" t="s">
        <v>17</v>
      </c>
      <c r="N70" s="6">
        <f>FV(O65,J67-J58,,-L58)</f>
        <v>337895.79180053854</v>
      </c>
    </row>
    <row r="71" spans="1:16" x14ac:dyDescent="0.3">
      <c r="M71" s="13" t="s">
        <v>12</v>
      </c>
      <c r="N71" s="12">
        <f>SUM(N67:N70)</f>
        <v>804667.69675601157</v>
      </c>
    </row>
    <row r="73" spans="1:16" ht="224.4" x14ac:dyDescent="0.3">
      <c r="P73" s="9" t="s">
        <v>20</v>
      </c>
    </row>
    <row r="74" spans="1:16" x14ac:dyDescent="0.3">
      <c r="A74" s="13" t="s">
        <v>18</v>
      </c>
      <c r="J74">
        <v>0</v>
      </c>
      <c r="K74">
        <v>160000</v>
      </c>
      <c r="L74" t="s">
        <v>2</v>
      </c>
      <c r="M74" s="4">
        <v>0.1</v>
      </c>
    </row>
    <row r="75" spans="1:16" x14ac:dyDescent="0.3">
      <c r="J75">
        <v>1</v>
      </c>
      <c r="K75" t="s">
        <v>19</v>
      </c>
      <c r="L75" s="12">
        <f>PMT(M74/2,J79,-K74)</f>
        <v>36955.967700522902</v>
      </c>
    </row>
    <row r="76" spans="1:16" x14ac:dyDescent="0.3">
      <c r="J76">
        <v>2</v>
      </c>
      <c r="K76" t="s">
        <v>19</v>
      </c>
    </row>
    <row r="77" spans="1:16" x14ac:dyDescent="0.3">
      <c r="J77">
        <v>3</v>
      </c>
      <c r="K77" t="s">
        <v>19</v>
      </c>
      <c r="N77" s="6"/>
    </row>
    <row r="78" spans="1:16" x14ac:dyDescent="0.3">
      <c r="J78">
        <v>4</v>
      </c>
      <c r="K78" t="s">
        <v>19</v>
      </c>
    </row>
    <row r="79" spans="1:16" x14ac:dyDescent="0.3">
      <c r="J79">
        <v>5</v>
      </c>
      <c r="K79" t="s">
        <v>19</v>
      </c>
    </row>
    <row r="81" spans="1:16" ht="102" x14ac:dyDescent="0.35">
      <c r="P81" s="14" t="s">
        <v>21</v>
      </c>
    </row>
    <row r="82" spans="1:16" x14ac:dyDescent="0.3">
      <c r="A82" s="7" t="s">
        <v>22</v>
      </c>
      <c r="J82">
        <v>0</v>
      </c>
      <c r="K82" s="12">
        <f>PV(M83,J102,-K102)</f>
        <v>158910.21368274241</v>
      </c>
      <c r="L82" s="15">
        <v>44562</v>
      </c>
    </row>
    <row r="83" spans="1:16" x14ac:dyDescent="0.3">
      <c r="J83">
        <v>1</v>
      </c>
      <c r="K83">
        <v>15000</v>
      </c>
      <c r="L83" t="s">
        <v>2</v>
      </c>
      <c r="M83" s="4">
        <v>7.0000000000000007E-2</v>
      </c>
    </row>
    <row r="84" spans="1:16" x14ac:dyDescent="0.3">
      <c r="J84">
        <v>2</v>
      </c>
      <c r="K84">
        <v>15000</v>
      </c>
    </row>
    <row r="85" spans="1:16" x14ac:dyDescent="0.3">
      <c r="J85">
        <v>3</v>
      </c>
      <c r="K85">
        <v>15000</v>
      </c>
    </row>
    <row r="86" spans="1:16" x14ac:dyDescent="0.3">
      <c r="J86">
        <v>4</v>
      </c>
      <c r="K86">
        <v>15000</v>
      </c>
    </row>
    <row r="87" spans="1:16" x14ac:dyDescent="0.3">
      <c r="J87">
        <v>5</v>
      </c>
      <c r="K87">
        <v>15000</v>
      </c>
    </row>
    <row r="88" spans="1:16" x14ac:dyDescent="0.3">
      <c r="J88">
        <v>6</v>
      </c>
      <c r="K88">
        <v>15000</v>
      </c>
    </row>
    <row r="89" spans="1:16" x14ac:dyDescent="0.3">
      <c r="J89">
        <v>7</v>
      </c>
      <c r="K89">
        <v>15000</v>
      </c>
    </row>
    <row r="90" spans="1:16" x14ac:dyDescent="0.3">
      <c r="J90">
        <v>8</v>
      </c>
      <c r="K90">
        <v>15000</v>
      </c>
    </row>
    <row r="91" spans="1:16" x14ac:dyDescent="0.3">
      <c r="J91">
        <v>9</v>
      </c>
      <c r="K91">
        <v>15000</v>
      </c>
    </row>
    <row r="92" spans="1:16" x14ac:dyDescent="0.3">
      <c r="J92">
        <v>10</v>
      </c>
      <c r="K92">
        <v>15000</v>
      </c>
    </row>
    <row r="93" spans="1:16" x14ac:dyDescent="0.3">
      <c r="J93">
        <v>11</v>
      </c>
      <c r="K93">
        <v>15000</v>
      </c>
    </row>
    <row r="94" spans="1:16" x14ac:dyDescent="0.3">
      <c r="J94">
        <v>12</v>
      </c>
      <c r="K94">
        <v>15000</v>
      </c>
    </row>
    <row r="95" spans="1:16" x14ac:dyDescent="0.3">
      <c r="J95">
        <v>13</v>
      </c>
      <c r="K95">
        <v>15000</v>
      </c>
    </row>
    <row r="96" spans="1:16" x14ac:dyDescent="0.3">
      <c r="J96">
        <v>14</v>
      </c>
      <c r="K96">
        <v>15000</v>
      </c>
    </row>
    <row r="97" spans="1:16" x14ac:dyDescent="0.3">
      <c r="J97">
        <v>15</v>
      </c>
      <c r="K97">
        <v>15000</v>
      </c>
    </row>
    <row r="98" spans="1:16" x14ac:dyDescent="0.3">
      <c r="J98">
        <v>16</v>
      </c>
      <c r="K98">
        <v>15000</v>
      </c>
    </row>
    <row r="99" spans="1:16" x14ac:dyDescent="0.3">
      <c r="J99">
        <v>17</v>
      </c>
      <c r="K99">
        <v>15000</v>
      </c>
    </row>
    <row r="100" spans="1:16" x14ac:dyDescent="0.3">
      <c r="J100">
        <v>18</v>
      </c>
      <c r="K100">
        <v>15000</v>
      </c>
    </row>
    <row r="101" spans="1:16" x14ac:dyDescent="0.3">
      <c r="J101">
        <v>19</v>
      </c>
      <c r="K101">
        <v>15000</v>
      </c>
    </row>
    <row r="102" spans="1:16" x14ac:dyDescent="0.3">
      <c r="J102">
        <v>20</v>
      </c>
      <c r="K102">
        <v>15000</v>
      </c>
    </row>
    <row r="104" spans="1:16" ht="142.80000000000001" x14ac:dyDescent="0.3">
      <c r="P104" s="16" t="s">
        <v>23</v>
      </c>
    </row>
    <row r="105" spans="1:16" x14ac:dyDescent="0.3">
      <c r="A105" s="7" t="s">
        <v>24</v>
      </c>
      <c r="F105" t="s">
        <v>2</v>
      </c>
      <c r="G105" s="4">
        <v>0.05</v>
      </c>
      <c r="J105">
        <v>0</v>
      </c>
      <c r="K105" s="19">
        <f>L105+M105</f>
        <v>854656.83689953666</v>
      </c>
      <c r="L105" s="6">
        <f>G107</f>
        <v>531584.6217991563</v>
      </c>
      <c r="M105" s="6">
        <f>PV(G105,J111,,-G108)</f>
        <v>323072.21510038042</v>
      </c>
    </row>
    <row r="106" spans="1:16" x14ac:dyDescent="0.3">
      <c r="F106" t="s">
        <v>4</v>
      </c>
      <c r="G106" s="6">
        <f>PV(G105,I120-I115,-K116)</f>
        <v>865895.33412616421</v>
      </c>
      <c r="I106">
        <v>1</v>
      </c>
      <c r="J106">
        <v>1</v>
      </c>
      <c r="L106" s="6"/>
    </row>
    <row r="107" spans="1:16" x14ac:dyDescent="0.3">
      <c r="F107" t="s">
        <v>5</v>
      </c>
      <c r="G107" s="18">
        <f>PV(G105,J115,,-G106)</f>
        <v>531584.6217991563</v>
      </c>
      <c r="I107">
        <v>2</v>
      </c>
      <c r="J107">
        <v>2</v>
      </c>
    </row>
    <row r="108" spans="1:16" x14ac:dyDescent="0.3">
      <c r="F108" t="s">
        <v>6</v>
      </c>
      <c r="G108" s="6">
        <f>PV(G105,J115-J110,-K111)</f>
        <v>432947.6670630821</v>
      </c>
      <c r="I108">
        <v>3</v>
      </c>
      <c r="J108">
        <v>3</v>
      </c>
    </row>
    <row r="109" spans="1:16" x14ac:dyDescent="0.3">
      <c r="F109" t="s">
        <v>7</v>
      </c>
      <c r="G109" s="6">
        <f>M105</f>
        <v>323072.21510038042</v>
      </c>
      <c r="I109">
        <v>4</v>
      </c>
      <c r="J109">
        <v>4</v>
      </c>
    </row>
    <row r="110" spans="1:16" x14ac:dyDescent="0.3">
      <c r="F110" t="s">
        <v>8</v>
      </c>
      <c r="G110" s="8">
        <f>G107+G109</f>
        <v>854656.83689953666</v>
      </c>
      <c r="I110">
        <v>5</v>
      </c>
      <c r="J110">
        <v>5</v>
      </c>
    </row>
    <row r="111" spans="1:16" x14ac:dyDescent="0.3">
      <c r="I111">
        <v>1</v>
      </c>
      <c r="J111">
        <v>6</v>
      </c>
      <c r="K111" s="17">
        <v>100000</v>
      </c>
      <c r="M111" s="6">
        <f>G108</f>
        <v>432947.6670630821</v>
      </c>
    </row>
    <row r="112" spans="1:16" x14ac:dyDescent="0.3">
      <c r="I112">
        <v>2</v>
      </c>
      <c r="J112">
        <v>7</v>
      </c>
      <c r="K112" s="17">
        <v>100000</v>
      </c>
    </row>
    <row r="113" spans="1:16" x14ac:dyDescent="0.3">
      <c r="I113">
        <v>3</v>
      </c>
      <c r="J113">
        <v>8</v>
      </c>
      <c r="K113" s="17">
        <v>100000</v>
      </c>
    </row>
    <row r="114" spans="1:16" x14ac:dyDescent="0.3">
      <c r="I114">
        <v>4</v>
      </c>
      <c r="J114">
        <v>9</v>
      </c>
      <c r="K114" s="17">
        <v>100000</v>
      </c>
    </row>
    <row r="115" spans="1:16" x14ac:dyDescent="0.3">
      <c r="I115">
        <v>5</v>
      </c>
      <c r="J115">
        <v>10</v>
      </c>
      <c r="K115" s="17">
        <v>100000</v>
      </c>
    </row>
    <row r="116" spans="1:16" x14ac:dyDescent="0.3">
      <c r="I116">
        <v>6</v>
      </c>
      <c r="J116">
        <v>11</v>
      </c>
      <c r="K116" s="5">
        <v>200000</v>
      </c>
      <c r="L116" s="6">
        <f>G106</f>
        <v>865895.33412616421</v>
      </c>
    </row>
    <row r="117" spans="1:16" x14ac:dyDescent="0.3">
      <c r="I117">
        <v>7</v>
      </c>
      <c r="J117">
        <v>12</v>
      </c>
      <c r="K117" s="5">
        <v>200000</v>
      </c>
    </row>
    <row r="118" spans="1:16" x14ac:dyDescent="0.3">
      <c r="I118">
        <v>8</v>
      </c>
      <c r="J118">
        <v>13</v>
      </c>
      <c r="K118" s="5">
        <v>200000</v>
      </c>
    </row>
    <row r="119" spans="1:16" x14ac:dyDescent="0.3">
      <c r="I119">
        <v>9</v>
      </c>
      <c r="J119">
        <v>14</v>
      </c>
      <c r="K119" s="5">
        <v>200000</v>
      </c>
    </row>
    <row r="120" spans="1:16" x14ac:dyDescent="0.3">
      <c r="I120">
        <v>10</v>
      </c>
      <c r="J120">
        <v>15</v>
      </c>
      <c r="K120" s="5">
        <v>200000</v>
      </c>
    </row>
    <row r="122" spans="1:16" ht="163.19999999999999" x14ac:dyDescent="0.35">
      <c r="P122" s="14" t="s">
        <v>28</v>
      </c>
    </row>
    <row r="123" spans="1:16" x14ac:dyDescent="0.3">
      <c r="A123" s="20" t="s">
        <v>24</v>
      </c>
      <c r="J123">
        <v>1</v>
      </c>
      <c r="K123" s="25" t="s">
        <v>25</v>
      </c>
      <c r="L123">
        <v>50000</v>
      </c>
      <c r="M123" t="s">
        <v>8</v>
      </c>
      <c r="N123" t="s">
        <v>2</v>
      </c>
      <c r="O123" s="4">
        <v>0.05</v>
      </c>
    </row>
    <row r="124" spans="1:16" x14ac:dyDescent="0.3">
      <c r="J124">
        <v>2</v>
      </c>
      <c r="K124" s="25"/>
    </row>
    <row r="125" spans="1:16" x14ac:dyDescent="0.3">
      <c r="J125">
        <v>3</v>
      </c>
      <c r="K125" s="25"/>
    </row>
    <row r="126" spans="1:16" x14ac:dyDescent="0.3">
      <c r="J126">
        <v>4</v>
      </c>
      <c r="K126" s="25"/>
    </row>
    <row r="127" spans="1:16" x14ac:dyDescent="0.3">
      <c r="J127">
        <v>5</v>
      </c>
      <c r="K127" s="25"/>
      <c r="L127" s="6">
        <f>FV(O123,J127,,-L123)</f>
        <v>63814.078125000007</v>
      </c>
    </row>
    <row r="128" spans="1:16" x14ac:dyDescent="0.3">
      <c r="J128">
        <v>6</v>
      </c>
      <c r="K128" s="26" t="s">
        <v>26</v>
      </c>
    </row>
    <row r="129" spans="3:16" x14ac:dyDescent="0.3">
      <c r="J129">
        <v>7</v>
      </c>
      <c r="K129" s="26"/>
    </row>
    <row r="130" spans="3:16" x14ac:dyDescent="0.3">
      <c r="J130">
        <v>8</v>
      </c>
      <c r="K130" s="26"/>
      <c r="L130" s="6">
        <f>FV(O123/2,(J130-J127)*2,,-L127)</f>
        <v>74004.766390885678</v>
      </c>
    </row>
    <row r="131" spans="3:16" x14ac:dyDescent="0.3">
      <c r="J131">
        <v>9</v>
      </c>
      <c r="K131" s="27" t="s">
        <v>27</v>
      </c>
    </row>
    <row r="132" spans="3:16" x14ac:dyDescent="0.3">
      <c r="J132">
        <v>10</v>
      </c>
      <c r="K132" s="27"/>
    </row>
    <row r="133" spans="3:16" x14ac:dyDescent="0.3">
      <c r="J133">
        <v>11</v>
      </c>
      <c r="K133" s="27"/>
    </row>
    <row r="134" spans="3:16" x14ac:dyDescent="0.3">
      <c r="J134">
        <v>12</v>
      </c>
      <c r="K134" s="27"/>
    </row>
    <row r="135" spans="3:16" x14ac:dyDescent="0.3">
      <c r="J135">
        <v>13</v>
      </c>
      <c r="K135" s="27"/>
    </row>
    <row r="136" spans="3:16" x14ac:dyDescent="0.3">
      <c r="J136">
        <v>14</v>
      </c>
      <c r="K136" s="27"/>
    </row>
    <row r="137" spans="3:16" x14ac:dyDescent="0.3">
      <c r="J137">
        <v>15</v>
      </c>
      <c r="K137" s="27"/>
      <c r="L137" s="21">
        <f>FV(O123/4,(J137-J130)*4,,-L130)</f>
        <v>104790.17964063288</v>
      </c>
    </row>
    <row r="139" spans="3:16" ht="45" x14ac:dyDescent="0.3">
      <c r="P139" s="22" t="s">
        <v>29</v>
      </c>
    </row>
    <row r="140" spans="3:16" ht="15.6" x14ac:dyDescent="0.3">
      <c r="C140" s="7" t="s">
        <v>35</v>
      </c>
      <c r="D140" t="s">
        <v>36</v>
      </c>
      <c r="E140" t="s">
        <v>2</v>
      </c>
      <c r="F140" s="28">
        <f>RATE(F142,,-F143,F141)</f>
        <v>0.10251426377986149</v>
      </c>
      <c r="J140" t="s">
        <v>38</v>
      </c>
      <c r="K140" t="s">
        <v>2</v>
      </c>
      <c r="L140" s="29">
        <f>RATE(L142,,-L143,L141)</f>
        <v>0.11300475432839159</v>
      </c>
      <c r="P140" s="23" t="s">
        <v>30</v>
      </c>
    </row>
    <row r="141" spans="3:16" ht="15.6" x14ac:dyDescent="0.3">
      <c r="E141" t="s">
        <v>12</v>
      </c>
      <c r="F141">
        <v>1629</v>
      </c>
      <c r="K141" t="s">
        <v>12</v>
      </c>
      <c r="L141">
        <v>1901</v>
      </c>
      <c r="P141" s="23" t="s">
        <v>31</v>
      </c>
    </row>
    <row r="142" spans="3:16" x14ac:dyDescent="0.3">
      <c r="E142" t="s">
        <v>37</v>
      </c>
      <c r="F142">
        <v>5</v>
      </c>
      <c r="K142" t="s">
        <v>37</v>
      </c>
      <c r="L142">
        <v>6</v>
      </c>
    </row>
    <row r="143" spans="3:16" x14ac:dyDescent="0.3">
      <c r="E143" t="s">
        <v>8</v>
      </c>
      <c r="F143">
        <v>1000</v>
      </c>
      <c r="K143" t="s">
        <v>8</v>
      </c>
      <c r="L143">
        <v>1000</v>
      </c>
    </row>
    <row r="145" spans="3:16" ht="122.4" x14ac:dyDescent="0.3">
      <c r="P145" s="9" t="s">
        <v>32</v>
      </c>
    </row>
    <row r="146" spans="3:16" ht="21" x14ac:dyDescent="0.3">
      <c r="C146" s="7" t="s">
        <v>39</v>
      </c>
      <c r="D146" t="s">
        <v>36</v>
      </c>
      <c r="E146" t="s">
        <v>8</v>
      </c>
      <c r="F146">
        <v>2500000</v>
      </c>
      <c r="J146" t="s">
        <v>38</v>
      </c>
      <c r="K146" t="s">
        <v>8</v>
      </c>
      <c r="L146">
        <v>2500000</v>
      </c>
      <c r="P146" s="24" t="s">
        <v>33</v>
      </c>
    </row>
    <row r="147" spans="3:16" ht="21" x14ac:dyDescent="0.3">
      <c r="E147" t="s">
        <v>37</v>
      </c>
      <c r="F147">
        <v>25</v>
      </c>
      <c r="K147" t="s">
        <v>37</v>
      </c>
      <c r="L147">
        <v>25</v>
      </c>
      <c r="P147" s="24" t="s">
        <v>34</v>
      </c>
    </row>
    <row r="148" spans="3:16" x14ac:dyDescent="0.3">
      <c r="E148" t="s">
        <v>2</v>
      </c>
      <c r="F148" s="4">
        <v>0.06</v>
      </c>
      <c r="K148" t="s">
        <v>2</v>
      </c>
      <c r="L148" s="4">
        <v>0.06</v>
      </c>
    </row>
    <row r="149" spans="3:16" x14ac:dyDescent="0.3">
      <c r="E149" t="s">
        <v>40</v>
      </c>
      <c r="F149">
        <v>0</v>
      </c>
      <c r="K149" t="s">
        <v>40</v>
      </c>
      <c r="L149">
        <v>1</v>
      </c>
    </row>
    <row r="150" spans="3:16" x14ac:dyDescent="0.3">
      <c r="E150" t="s">
        <v>41</v>
      </c>
      <c r="F150" s="18">
        <f>PMT(F148,F147,-F146,,F149)</f>
        <v>195566.79553068493</v>
      </c>
      <c r="K150" t="s">
        <v>41</v>
      </c>
      <c r="L150" s="6">
        <f>PMT(L148,L147,-L146,,L149)</f>
        <v>184496.9769157405</v>
      </c>
    </row>
    <row r="152" spans="3:16" ht="82.8" x14ac:dyDescent="0.3">
      <c r="P152" s="30" t="s">
        <v>42</v>
      </c>
    </row>
    <row r="153" spans="3:16" x14ac:dyDescent="0.3">
      <c r="C153" s="7" t="s">
        <v>43</v>
      </c>
    </row>
    <row r="154" spans="3:16" x14ac:dyDescent="0.3">
      <c r="E154">
        <v>1000000</v>
      </c>
    </row>
    <row r="155" spans="3:16" x14ac:dyDescent="0.3">
      <c r="E155">
        <v>500000</v>
      </c>
    </row>
    <row r="156" spans="3:16" x14ac:dyDescent="0.3">
      <c r="D156" t="s">
        <v>8</v>
      </c>
      <c r="E156">
        <v>500000</v>
      </c>
    </row>
    <row r="157" spans="3:16" x14ac:dyDescent="0.3">
      <c r="D157" t="s">
        <v>2</v>
      </c>
      <c r="E157" s="4">
        <v>0.08</v>
      </c>
    </row>
    <row r="158" spans="3:16" x14ac:dyDescent="0.3">
      <c r="D158" t="s">
        <v>41</v>
      </c>
      <c r="E158">
        <v>50000</v>
      </c>
    </row>
    <row r="159" spans="3:16" x14ac:dyDescent="0.3">
      <c r="D159" t="s">
        <v>40</v>
      </c>
      <c r="E159">
        <v>0</v>
      </c>
    </row>
    <row r="160" spans="3:16" x14ac:dyDescent="0.3">
      <c r="D160" t="s">
        <v>37</v>
      </c>
      <c r="E160" s="31">
        <f>NPER(E157,E158,-E156)</f>
        <v>20.912371879004763</v>
      </c>
    </row>
    <row r="161" spans="3:16" ht="135.6" x14ac:dyDescent="0.3">
      <c r="P161" s="32" t="s">
        <v>44</v>
      </c>
    </row>
    <row r="162" spans="3:16" x14ac:dyDescent="0.3">
      <c r="C162" s="7" t="s">
        <v>45</v>
      </c>
      <c r="D162" t="s">
        <v>2</v>
      </c>
      <c r="E162" s="4">
        <v>0.09</v>
      </c>
      <c r="L162">
        <v>1</v>
      </c>
      <c r="M162">
        <v>200000</v>
      </c>
      <c r="N162">
        <v>45</v>
      </c>
    </row>
    <row r="163" spans="3:16" x14ac:dyDescent="0.3">
      <c r="D163" t="s">
        <v>4</v>
      </c>
      <c r="E163" s="6">
        <f>O169</f>
        <v>2404207.2876495789</v>
      </c>
      <c r="L163">
        <v>2</v>
      </c>
      <c r="M163">
        <v>200000</v>
      </c>
      <c r="N163">
        <v>46</v>
      </c>
    </row>
    <row r="164" spans="3:16" x14ac:dyDescent="0.3">
      <c r="L164">
        <v>3</v>
      </c>
      <c r="M164">
        <v>200000</v>
      </c>
      <c r="N164">
        <v>47</v>
      </c>
    </row>
    <row r="165" spans="3:16" x14ac:dyDescent="0.3">
      <c r="D165" t="s">
        <v>5</v>
      </c>
      <c r="E165" s="6">
        <f>O182-500000</f>
        <v>6870829.7910247501</v>
      </c>
      <c r="L165">
        <v>4</v>
      </c>
      <c r="M165">
        <v>200000</v>
      </c>
      <c r="N165">
        <v>48</v>
      </c>
    </row>
    <row r="166" spans="3:16" x14ac:dyDescent="0.3">
      <c r="D166" t="s">
        <v>2</v>
      </c>
      <c r="E166" s="4">
        <v>0.06</v>
      </c>
      <c r="L166">
        <v>5</v>
      </c>
      <c r="M166">
        <v>200000</v>
      </c>
      <c r="N166">
        <v>49</v>
      </c>
    </row>
    <row r="167" spans="3:16" x14ac:dyDescent="0.3">
      <c r="D167" t="s">
        <v>37</v>
      </c>
      <c r="E167">
        <v>20</v>
      </c>
      <c r="L167">
        <v>6</v>
      </c>
      <c r="M167">
        <v>200000</v>
      </c>
      <c r="N167">
        <v>50</v>
      </c>
    </row>
    <row r="168" spans="3:16" x14ac:dyDescent="0.3">
      <c r="D168" t="s">
        <v>41</v>
      </c>
      <c r="E168" s="19">
        <f>PMT(E166,E167,-E165)</f>
        <v>599030.25139384565</v>
      </c>
      <c r="L168">
        <v>7</v>
      </c>
      <c r="M168">
        <v>200000</v>
      </c>
      <c r="N168">
        <v>51</v>
      </c>
    </row>
    <row r="169" spans="3:16" x14ac:dyDescent="0.3">
      <c r="L169">
        <v>8</v>
      </c>
      <c r="M169">
        <v>200000</v>
      </c>
      <c r="N169">
        <v>52</v>
      </c>
      <c r="O169" s="6">
        <f>FV(E162,L169,-M162,,1)</f>
        <v>2404207.2876495789</v>
      </c>
    </row>
    <row r="170" spans="3:16" x14ac:dyDescent="0.3">
      <c r="L170">
        <v>1</v>
      </c>
      <c r="N170">
        <v>53</v>
      </c>
    </row>
    <row r="171" spans="3:16" x14ac:dyDescent="0.3">
      <c r="L171">
        <v>2</v>
      </c>
      <c r="N171">
        <v>54</v>
      </c>
    </row>
    <row r="172" spans="3:16" x14ac:dyDescent="0.3">
      <c r="L172">
        <v>3</v>
      </c>
      <c r="N172">
        <v>55</v>
      </c>
    </row>
    <row r="173" spans="3:16" x14ac:dyDescent="0.3">
      <c r="L173">
        <v>4</v>
      </c>
      <c r="N173">
        <v>56</v>
      </c>
    </row>
    <row r="174" spans="3:16" x14ac:dyDescent="0.3">
      <c r="L174">
        <v>5</v>
      </c>
      <c r="N174">
        <v>57</v>
      </c>
    </row>
    <row r="175" spans="3:16" x14ac:dyDescent="0.3">
      <c r="L175">
        <v>6</v>
      </c>
      <c r="N175">
        <v>58</v>
      </c>
    </row>
    <row r="176" spans="3:16" x14ac:dyDescent="0.3">
      <c r="L176">
        <v>7</v>
      </c>
      <c r="N176">
        <v>59</v>
      </c>
    </row>
    <row r="177" spans="3:16" x14ac:dyDescent="0.3">
      <c r="L177">
        <v>8</v>
      </c>
      <c r="N177">
        <v>60</v>
      </c>
    </row>
    <row r="178" spans="3:16" x14ac:dyDescent="0.3">
      <c r="L178">
        <v>9</v>
      </c>
      <c r="N178">
        <v>61</v>
      </c>
    </row>
    <row r="179" spans="3:16" x14ac:dyDescent="0.3">
      <c r="L179">
        <v>10</v>
      </c>
      <c r="N179">
        <v>62</v>
      </c>
    </row>
    <row r="180" spans="3:16" x14ac:dyDescent="0.3">
      <c r="L180">
        <v>11</v>
      </c>
      <c r="N180">
        <v>63</v>
      </c>
    </row>
    <row r="181" spans="3:16" x14ac:dyDescent="0.3">
      <c r="L181">
        <v>12</v>
      </c>
      <c r="N181">
        <v>64</v>
      </c>
    </row>
    <row r="182" spans="3:16" x14ac:dyDescent="0.3">
      <c r="L182">
        <v>13</v>
      </c>
      <c r="N182">
        <v>65</v>
      </c>
      <c r="O182" s="6">
        <f>FV(E162,L182,,-E163)</f>
        <v>7370829.7910247501</v>
      </c>
    </row>
    <row r="184" spans="3:16" ht="75" x14ac:dyDescent="0.3">
      <c r="C184" s="7" t="s">
        <v>46</v>
      </c>
      <c r="P184" s="33" t="s">
        <v>47</v>
      </c>
    </row>
    <row r="185" spans="3:16" x14ac:dyDescent="0.3">
      <c r="E185" t="s">
        <v>2</v>
      </c>
      <c r="F185" s="4">
        <v>0.06</v>
      </c>
      <c r="L185">
        <v>1</v>
      </c>
      <c r="M185">
        <v>10000</v>
      </c>
      <c r="N185" s="6">
        <f>PV(F185,L188,F187,,1)</f>
        <v>-36730.119494616403</v>
      </c>
    </row>
    <row r="186" spans="3:16" x14ac:dyDescent="0.3">
      <c r="E186" t="s">
        <v>49</v>
      </c>
      <c r="F186">
        <v>4</v>
      </c>
      <c r="L186">
        <v>2</v>
      </c>
      <c r="M186">
        <v>10000</v>
      </c>
    </row>
    <row r="187" spans="3:16" x14ac:dyDescent="0.3">
      <c r="E187" t="s">
        <v>41</v>
      </c>
      <c r="F187">
        <v>10000</v>
      </c>
      <c r="L187">
        <v>3</v>
      </c>
      <c r="M187">
        <v>10000</v>
      </c>
    </row>
    <row r="188" spans="3:16" x14ac:dyDescent="0.3">
      <c r="E188" t="s">
        <v>8</v>
      </c>
      <c r="F188" s="6">
        <f>N185</f>
        <v>-36730.119494616403</v>
      </c>
      <c r="L188">
        <v>4</v>
      </c>
      <c r="M188">
        <v>10000</v>
      </c>
    </row>
    <row r="189" spans="3:16" x14ac:dyDescent="0.3">
      <c r="E189" t="s">
        <v>12</v>
      </c>
      <c r="F189" s="19">
        <f>FV(F185,L194,,F188)</f>
        <v>65778.04989067759</v>
      </c>
      <c r="L189">
        <v>5</v>
      </c>
    </row>
    <row r="190" spans="3:16" x14ac:dyDescent="0.3">
      <c r="L190">
        <v>6</v>
      </c>
    </row>
    <row r="191" spans="3:16" x14ac:dyDescent="0.3">
      <c r="L191">
        <v>7</v>
      </c>
    </row>
    <row r="192" spans="3:16" x14ac:dyDescent="0.3">
      <c r="L192">
        <v>8</v>
      </c>
    </row>
    <row r="193" spans="3:16" x14ac:dyDescent="0.3">
      <c r="L193">
        <v>9</v>
      </c>
    </row>
    <row r="194" spans="3:16" x14ac:dyDescent="0.3">
      <c r="L194">
        <v>10</v>
      </c>
      <c r="M194" t="s">
        <v>48</v>
      </c>
    </row>
    <row r="196" spans="3:16" ht="69" x14ac:dyDescent="0.3">
      <c r="P196" s="34" t="s">
        <v>50</v>
      </c>
    </row>
    <row r="197" spans="3:16" x14ac:dyDescent="0.3">
      <c r="C197" s="7" t="s">
        <v>52</v>
      </c>
      <c r="E197" t="s">
        <v>8</v>
      </c>
      <c r="F197">
        <v>100000</v>
      </c>
      <c r="P197" s="35" t="s">
        <v>51</v>
      </c>
    </row>
    <row r="198" spans="3:16" x14ac:dyDescent="0.3">
      <c r="E198" t="s">
        <v>2</v>
      </c>
      <c r="F198" s="4">
        <v>0.05</v>
      </c>
    </row>
    <row r="199" spans="3:16" x14ac:dyDescent="0.3">
      <c r="E199" t="s">
        <v>37</v>
      </c>
      <c r="F199">
        <v>30</v>
      </c>
    </row>
    <row r="200" spans="3:16" x14ac:dyDescent="0.3">
      <c r="E200" t="s">
        <v>12</v>
      </c>
      <c r="F200" s="19">
        <f>FV(F198,F199,,-F197)</f>
        <v>432194.23751506623</v>
      </c>
    </row>
    <row r="203" spans="3:16" ht="151.80000000000001" x14ac:dyDescent="0.3">
      <c r="C203" s="7" t="s">
        <v>53</v>
      </c>
      <c r="P203" s="30" t="s">
        <v>54</v>
      </c>
    </row>
    <row r="204" spans="3:16" x14ac:dyDescent="0.3">
      <c r="K204" s="4">
        <v>0.05</v>
      </c>
      <c r="L204">
        <v>30</v>
      </c>
      <c r="M204">
        <v>240000</v>
      </c>
    </row>
    <row r="205" spans="3:16" x14ac:dyDescent="0.3">
      <c r="L205">
        <v>31</v>
      </c>
      <c r="M205">
        <f>M204*(1+$K$204)</f>
        <v>252000</v>
      </c>
    </row>
    <row r="206" spans="3:16" x14ac:dyDescent="0.3">
      <c r="L206">
        <v>32</v>
      </c>
      <c r="M206" s="36">
        <f>M205*(1+$K$204)</f>
        <v>264600</v>
      </c>
    </row>
    <row r="207" spans="3:16" x14ac:dyDescent="0.3">
      <c r="L207">
        <v>33</v>
      </c>
      <c r="M207" s="36">
        <f t="shared" ref="M207:M229" si="0">M206*(1+$K$204)</f>
        <v>277830</v>
      </c>
    </row>
    <row r="208" spans="3:16" x14ac:dyDescent="0.3">
      <c r="L208">
        <v>34</v>
      </c>
      <c r="M208" s="36">
        <f t="shared" si="0"/>
        <v>291721.5</v>
      </c>
    </row>
    <row r="209" spans="9:13" x14ac:dyDescent="0.3">
      <c r="L209">
        <v>35</v>
      </c>
      <c r="M209" s="36">
        <f t="shared" si="0"/>
        <v>306307.57500000001</v>
      </c>
    </row>
    <row r="210" spans="9:13" x14ac:dyDescent="0.3">
      <c r="L210">
        <v>36</v>
      </c>
      <c r="M210" s="36">
        <f t="shared" si="0"/>
        <v>321622.95375000004</v>
      </c>
    </row>
    <row r="211" spans="9:13" x14ac:dyDescent="0.3">
      <c r="L211">
        <v>37</v>
      </c>
      <c r="M211" s="36">
        <f t="shared" si="0"/>
        <v>337704.10143750004</v>
      </c>
    </row>
    <row r="212" spans="9:13" x14ac:dyDescent="0.3">
      <c r="L212">
        <v>38</v>
      </c>
      <c r="M212" s="36">
        <f t="shared" si="0"/>
        <v>354589.30650937505</v>
      </c>
    </row>
    <row r="213" spans="9:13" x14ac:dyDescent="0.3">
      <c r="L213">
        <v>39</v>
      </c>
      <c r="M213" s="36">
        <f t="shared" si="0"/>
        <v>372318.77183484379</v>
      </c>
    </row>
    <row r="214" spans="9:13" x14ac:dyDescent="0.3">
      <c r="I214" t="s">
        <v>41</v>
      </c>
      <c r="J214" s="36">
        <f>N229</f>
        <v>731452.66723426769</v>
      </c>
      <c r="L214">
        <v>40</v>
      </c>
      <c r="M214" s="36">
        <f t="shared" si="0"/>
        <v>390934.71042658598</v>
      </c>
    </row>
    <row r="215" spans="9:13" x14ac:dyDescent="0.3">
      <c r="I215" t="s">
        <v>37</v>
      </c>
      <c r="J215">
        <v>20</v>
      </c>
      <c r="L215">
        <v>41</v>
      </c>
      <c r="M215" s="36">
        <f t="shared" si="0"/>
        <v>410481.44594791532</v>
      </c>
    </row>
    <row r="216" spans="9:13" x14ac:dyDescent="0.3">
      <c r="I216" t="s">
        <v>2</v>
      </c>
      <c r="J216" s="4">
        <v>0.1</v>
      </c>
      <c r="L216">
        <v>42</v>
      </c>
      <c r="M216" s="36">
        <f t="shared" si="0"/>
        <v>431005.5182453111</v>
      </c>
    </row>
    <row r="217" spans="9:13" x14ac:dyDescent="0.3">
      <c r="I217" t="s">
        <v>8</v>
      </c>
      <c r="J217" s="38">
        <f>PV(J216,J215,-J214,,1)</f>
        <v>6849995.7795349257</v>
      </c>
      <c r="L217">
        <v>43</v>
      </c>
      <c r="M217" s="36">
        <f t="shared" si="0"/>
        <v>452555.79415757669</v>
      </c>
    </row>
    <row r="218" spans="9:13" x14ac:dyDescent="0.3">
      <c r="I218" t="s">
        <v>57</v>
      </c>
      <c r="J218" s="4">
        <v>0.05</v>
      </c>
      <c r="L218">
        <v>44</v>
      </c>
      <c r="M218" s="36">
        <f t="shared" si="0"/>
        <v>475183.58386545553</v>
      </c>
    </row>
    <row r="219" spans="9:13" x14ac:dyDescent="0.3">
      <c r="I219" t="s">
        <v>58</v>
      </c>
      <c r="J219" s="38">
        <f>NPV(J216,M230:M249)</f>
        <v>8859420.2201719694</v>
      </c>
      <c r="L219">
        <v>45</v>
      </c>
      <c r="M219" s="36">
        <f t="shared" si="0"/>
        <v>498942.76305872831</v>
      </c>
    </row>
    <row r="220" spans="9:13" x14ac:dyDescent="0.3">
      <c r="L220">
        <v>46</v>
      </c>
      <c r="M220" s="36">
        <f t="shared" si="0"/>
        <v>523889.90121166472</v>
      </c>
    </row>
    <row r="221" spans="9:13" x14ac:dyDescent="0.3">
      <c r="L221">
        <v>47</v>
      </c>
      <c r="M221" s="36">
        <f t="shared" si="0"/>
        <v>550084.39627224801</v>
      </c>
    </row>
    <row r="222" spans="9:13" x14ac:dyDescent="0.3">
      <c r="L222">
        <v>48</v>
      </c>
      <c r="M222" s="36">
        <f t="shared" si="0"/>
        <v>577588.61608586041</v>
      </c>
    </row>
    <row r="223" spans="9:13" x14ac:dyDescent="0.3">
      <c r="L223">
        <v>49</v>
      </c>
      <c r="M223" s="36">
        <f t="shared" si="0"/>
        <v>606468.04689015343</v>
      </c>
    </row>
    <row r="224" spans="9:13" x14ac:dyDescent="0.3">
      <c r="L224">
        <v>50</v>
      </c>
      <c r="M224" s="36">
        <f t="shared" si="0"/>
        <v>636791.44923466118</v>
      </c>
    </row>
    <row r="225" spans="11:16" x14ac:dyDescent="0.3">
      <c r="L225">
        <v>51</v>
      </c>
      <c r="M225" s="36">
        <f t="shared" si="0"/>
        <v>668631.02169639431</v>
      </c>
    </row>
    <row r="226" spans="11:16" x14ac:dyDescent="0.3">
      <c r="L226">
        <v>52</v>
      </c>
      <c r="M226" s="36">
        <f t="shared" si="0"/>
        <v>702062.57278121402</v>
      </c>
    </row>
    <row r="227" spans="11:16" x14ac:dyDescent="0.3">
      <c r="L227">
        <v>53</v>
      </c>
      <c r="M227" s="36">
        <f t="shared" si="0"/>
        <v>737165.7014202748</v>
      </c>
    </row>
    <row r="228" spans="11:16" x14ac:dyDescent="0.3">
      <c r="L228">
        <v>54</v>
      </c>
      <c r="M228" s="36">
        <f t="shared" si="0"/>
        <v>774023.98649128852</v>
      </c>
    </row>
    <row r="229" spans="11:16" x14ac:dyDescent="0.3">
      <c r="L229">
        <v>55</v>
      </c>
      <c r="M229" s="36">
        <f t="shared" si="0"/>
        <v>812725.18581585295</v>
      </c>
      <c r="N229" s="37">
        <f>M229*0.9</f>
        <v>731452.66723426769</v>
      </c>
      <c r="O229" t="s">
        <v>55</v>
      </c>
      <c r="P229" t="s">
        <v>56</v>
      </c>
    </row>
    <row r="230" spans="11:16" x14ac:dyDescent="0.3">
      <c r="K230">
        <v>1</v>
      </c>
      <c r="L230">
        <v>56</v>
      </c>
      <c r="M230">
        <v>731453</v>
      </c>
    </row>
    <row r="231" spans="11:16" x14ac:dyDescent="0.3">
      <c r="K231">
        <v>2</v>
      </c>
      <c r="L231">
        <v>57</v>
      </c>
      <c r="M231" s="36">
        <f>M230*(1+$J$218)</f>
        <v>768025.65</v>
      </c>
    </row>
    <row r="232" spans="11:16" x14ac:dyDescent="0.3">
      <c r="K232">
        <v>3</v>
      </c>
      <c r="L232">
        <v>58</v>
      </c>
      <c r="M232" s="36">
        <f t="shared" ref="M232:M249" si="1">M231*(1+$J$218)</f>
        <v>806426.93250000011</v>
      </c>
    </row>
    <row r="233" spans="11:16" x14ac:dyDescent="0.3">
      <c r="K233">
        <v>4</v>
      </c>
      <c r="L233">
        <v>59</v>
      </c>
      <c r="M233" s="36">
        <f t="shared" si="1"/>
        <v>846748.27912500012</v>
      </c>
    </row>
    <row r="234" spans="11:16" x14ac:dyDescent="0.3">
      <c r="K234">
        <v>5</v>
      </c>
      <c r="L234">
        <v>60</v>
      </c>
      <c r="M234" s="36">
        <f t="shared" si="1"/>
        <v>889085.69308125018</v>
      </c>
    </row>
    <row r="235" spans="11:16" x14ac:dyDescent="0.3">
      <c r="K235">
        <v>6</v>
      </c>
      <c r="L235">
        <v>61</v>
      </c>
      <c r="M235" s="36">
        <f t="shared" si="1"/>
        <v>933539.97773531277</v>
      </c>
    </row>
    <row r="236" spans="11:16" x14ac:dyDescent="0.3">
      <c r="K236">
        <v>7</v>
      </c>
      <c r="L236">
        <v>62</v>
      </c>
      <c r="M236" s="36">
        <f t="shared" si="1"/>
        <v>980216.97662207845</v>
      </c>
    </row>
    <row r="237" spans="11:16" x14ac:dyDescent="0.3">
      <c r="K237">
        <v>8</v>
      </c>
      <c r="L237">
        <v>63</v>
      </c>
      <c r="M237" s="36">
        <f t="shared" si="1"/>
        <v>1029227.8254531824</v>
      </c>
    </row>
    <row r="238" spans="11:16" x14ac:dyDescent="0.3">
      <c r="K238">
        <v>9</v>
      </c>
      <c r="L238">
        <v>64</v>
      </c>
      <c r="M238" s="36">
        <f t="shared" si="1"/>
        <v>1080689.2167258416</v>
      </c>
    </row>
    <row r="239" spans="11:16" x14ac:dyDescent="0.3">
      <c r="K239">
        <v>10</v>
      </c>
      <c r="L239">
        <v>65</v>
      </c>
      <c r="M239" s="36">
        <f t="shared" si="1"/>
        <v>1134723.6775621339</v>
      </c>
    </row>
    <row r="240" spans="11:16" x14ac:dyDescent="0.3">
      <c r="K240">
        <v>11</v>
      </c>
      <c r="L240">
        <v>66</v>
      </c>
      <c r="M240" s="36">
        <f t="shared" si="1"/>
        <v>1191459.8614402406</v>
      </c>
    </row>
    <row r="241" spans="1:16" x14ac:dyDescent="0.3">
      <c r="K241">
        <v>12</v>
      </c>
      <c r="L241">
        <v>67</v>
      </c>
      <c r="M241" s="36">
        <f t="shared" si="1"/>
        <v>1251032.8545122526</v>
      </c>
    </row>
    <row r="242" spans="1:16" x14ac:dyDescent="0.3">
      <c r="K242">
        <v>13</v>
      </c>
      <c r="L242">
        <v>68</v>
      </c>
      <c r="M242" s="36">
        <f t="shared" si="1"/>
        <v>1313584.4972378653</v>
      </c>
    </row>
    <row r="243" spans="1:16" x14ac:dyDescent="0.3">
      <c r="K243">
        <v>14</v>
      </c>
      <c r="L243">
        <v>69</v>
      </c>
      <c r="M243" s="36">
        <f t="shared" si="1"/>
        <v>1379263.7220997587</v>
      </c>
    </row>
    <row r="244" spans="1:16" x14ac:dyDescent="0.3">
      <c r="K244">
        <v>15</v>
      </c>
      <c r="L244">
        <v>70</v>
      </c>
      <c r="M244" s="36">
        <f t="shared" si="1"/>
        <v>1448226.9082047467</v>
      </c>
    </row>
    <row r="245" spans="1:16" x14ac:dyDescent="0.3">
      <c r="K245">
        <v>16</v>
      </c>
      <c r="L245">
        <v>71</v>
      </c>
      <c r="M245" s="36">
        <f t="shared" si="1"/>
        <v>1520638.253614984</v>
      </c>
    </row>
    <row r="246" spans="1:16" x14ac:dyDescent="0.3">
      <c r="K246">
        <v>17</v>
      </c>
      <c r="L246">
        <v>72</v>
      </c>
      <c r="M246" s="36">
        <f t="shared" si="1"/>
        <v>1596670.1662957333</v>
      </c>
    </row>
    <row r="247" spans="1:16" x14ac:dyDescent="0.3">
      <c r="K247">
        <v>18</v>
      </c>
      <c r="L247">
        <v>73</v>
      </c>
      <c r="M247" s="36">
        <f t="shared" si="1"/>
        <v>1676503.67461052</v>
      </c>
    </row>
    <row r="248" spans="1:16" x14ac:dyDescent="0.3">
      <c r="K248">
        <v>19</v>
      </c>
      <c r="L248">
        <v>74</v>
      </c>
      <c r="M248" s="36">
        <f t="shared" si="1"/>
        <v>1760328.8583410461</v>
      </c>
    </row>
    <row r="249" spans="1:16" x14ac:dyDescent="0.3">
      <c r="K249">
        <v>20</v>
      </c>
      <c r="L249">
        <v>75</v>
      </c>
      <c r="M249" s="36">
        <f t="shared" si="1"/>
        <v>1848345.3012580986</v>
      </c>
    </row>
    <row r="252" spans="1:16" ht="105" x14ac:dyDescent="0.3">
      <c r="A252" t="s">
        <v>53</v>
      </c>
      <c r="P252" s="33" t="s">
        <v>59</v>
      </c>
    </row>
    <row r="253" spans="1:16" x14ac:dyDescent="0.3">
      <c r="G253" t="s">
        <v>2</v>
      </c>
      <c r="H253" s="4">
        <v>7.0000000000000007E-2</v>
      </c>
      <c r="L253">
        <v>57</v>
      </c>
      <c r="M253" t="s">
        <v>55</v>
      </c>
      <c r="N253" t="s">
        <v>3</v>
      </c>
    </row>
    <row r="254" spans="1:16" x14ac:dyDescent="0.3">
      <c r="G254" t="s">
        <v>49</v>
      </c>
      <c r="H254">
        <v>3</v>
      </c>
      <c r="L254">
        <v>58</v>
      </c>
    </row>
    <row r="255" spans="1:16" x14ac:dyDescent="0.3">
      <c r="G255" t="s">
        <v>60</v>
      </c>
      <c r="H255">
        <v>20</v>
      </c>
      <c r="L255">
        <v>59</v>
      </c>
    </row>
    <row r="256" spans="1:16" x14ac:dyDescent="0.3">
      <c r="G256" t="s">
        <v>4</v>
      </c>
      <c r="H256" s="6">
        <f>PV(H253,20,M256,,1)</f>
        <v>-1133559.5242702295</v>
      </c>
      <c r="L256">
        <v>60</v>
      </c>
      <c r="M256">
        <v>100000</v>
      </c>
      <c r="N256" t="s">
        <v>61</v>
      </c>
    </row>
    <row r="257" spans="7:13" x14ac:dyDescent="0.3">
      <c r="G257" t="s">
        <v>8</v>
      </c>
      <c r="H257" s="39">
        <f>PV(H253,3,,H256)</f>
        <v>925322.23299119249</v>
      </c>
      <c r="L257">
        <v>61</v>
      </c>
      <c r="M257">
        <v>100000</v>
      </c>
    </row>
    <row r="258" spans="7:13" x14ac:dyDescent="0.3">
      <c r="L258">
        <v>62</v>
      </c>
      <c r="M258">
        <v>100000</v>
      </c>
    </row>
    <row r="259" spans="7:13" x14ac:dyDescent="0.3">
      <c r="L259">
        <v>63</v>
      </c>
      <c r="M259">
        <v>100000</v>
      </c>
    </row>
    <row r="260" spans="7:13" x14ac:dyDescent="0.3">
      <c r="L260">
        <v>64</v>
      </c>
      <c r="M260">
        <v>100000</v>
      </c>
    </row>
    <row r="261" spans="7:13" x14ac:dyDescent="0.3">
      <c r="L261">
        <v>65</v>
      </c>
      <c r="M261">
        <v>100000</v>
      </c>
    </row>
    <row r="262" spans="7:13" x14ac:dyDescent="0.3">
      <c r="L262">
        <v>66</v>
      </c>
      <c r="M262">
        <v>100000</v>
      </c>
    </row>
    <row r="263" spans="7:13" x14ac:dyDescent="0.3">
      <c r="L263">
        <v>67</v>
      </c>
      <c r="M263">
        <v>100000</v>
      </c>
    </row>
    <row r="264" spans="7:13" x14ac:dyDescent="0.3">
      <c r="L264">
        <v>68</v>
      </c>
      <c r="M264">
        <v>100000</v>
      </c>
    </row>
    <row r="265" spans="7:13" x14ac:dyDescent="0.3">
      <c r="L265">
        <v>69</v>
      </c>
      <c r="M265">
        <v>100000</v>
      </c>
    </row>
    <row r="266" spans="7:13" x14ac:dyDescent="0.3">
      <c r="L266">
        <v>70</v>
      </c>
      <c r="M266">
        <v>100000</v>
      </c>
    </row>
    <row r="267" spans="7:13" x14ac:dyDescent="0.3">
      <c r="L267">
        <v>71</v>
      </c>
      <c r="M267">
        <v>100000</v>
      </c>
    </row>
    <row r="268" spans="7:13" x14ac:dyDescent="0.3">
      <c r="L268">
        <v>72</v>
      </c>
      <c r="M268">
        <v>100000</v>
      </c>
    </row>
    <row r="269" spans="7:13" x14ac:dyDescent="0.3">
      <c r="L269">
        <v>73</v>
      </c>
      <c r="M269">
        <v>100000</v>
      </c>
    </row>
    <row r="270" spans="7:13" x14ac:dyDescent="0.3">
      <c r="L270">
        <v>74</v>
      </c>
      <c r="M270">
        <v>100000</v>
      </c>
    </row>
    <row r="271" spans="7:13" x14ac:dyDescent="0.3">
      <c r="L271">
        <v>75</v>
      </c>
      <c r="M271">
        <v>100000</v>
      </c>
    </row>
    <row r="272" spans="7:13" x14ac:dyDescent="0.3">
      <c r="L272">
        <v>76</v>
      </c>
      <c r="M272">
        <v>100000</v>
      </c>
    </row>
    <row r="273" spans="2:16" x14ac:dyDescent="0.3">
      <c r="L273">
        <v>77</v>
      </c>
      <c r="M273">
        <v>100000</v>
      </c>
    </row>
    <row r="274" spans="2:16" x14ac:dyDescent="0.3">
      <c r="L274">
        <v>78</v>
      </c>
      <c r="M274">
        <v>100000</v>
      </c>
    </row>
    <row r="275" spans="2:16" x14ac:dyDescent="0.3">
      <c r="L275">
        <v>79</v>
      </c>
      <c r="M275">
        <v>100000</v>
      </c>
    </row>
    <row r="276" spans="2:16" x14ac:dyDescent="0.3">
      <c r="L276">
        <v>80</v>
      </c>
      <c r="M276">
        <v>100000</v>
      </c>
    </row>
    <row r="279" spans="2:16" ht="82.8" x14ac:dyDescent="0.3">
      <c r="B279" t="s">
        <v>62</v>
      </c>
      <c r="P279" s="40" t="s">
        <v>63</v>
      </c>
    </row>
    <row r="280" spans="2:16" x14ac:dyDescent="0.3">
      <c r="P280" s="40" t="s">
        <v>64</v>
      </c>
    </row>
    <row r="281" spans="2:16" x14ac:dyDescent="0.3">
      <c r="P281" s="40" t="s">
        <v>65</v>
      </c>
    </row>
    <row r="282" spans="2:16" x14ac:dyDescent="0.3">
      <c r="P282" s="40" t="s">
        <v>66</v>
      </c>
    </row>
    <row r="286" spans="2:16" ht="55.2" x14ac:dyDescent="0.3">
      <c r="P286" s="30" t="s">
        <v>67</v>
      </c>
    </row>
    <row r="287" spans="2:16" x14ac:dyDescent="0.3">
      <c r="G287" t="s">
        <v>68</v>
      </c>
      <c r="H287" s="6">
        <f>PV(O287,M296,-N296)</f>
        <v>368004.35257073509</v>
      </c>
      <c r="I287" t="s">
        <v>7</v>
      </c>
      <c r="J287" s="6">
        <f>PV(O287,M297-M287,,-L297)</f>
        <v>287688.39170053921</v>
      </c>
      <c r="K287" t="s">
        <v>5</v>
      </c>
      <c r="L287" s="6">
        <f>PV(O287,M307-M287,,-L307)</f>
        <v>192613.87605449665</v>
      </c>
      <c r="M287">
        <v>1</v>
      </c>
      <c r="N287" s="42">
        <v>50000</v>
      </c>
      <c r="O287" s="43">
        <v>0.06</v>
      </c>
    </row>
    <row r="288" spans="2:16" x14ac:dyDescent="0.3">
      <c r="G288" s="7" t="s">
        <v>8</v>
      </c>
      <c r="H288" s="44">
        <f>H287+J287+L287</f>
        <v>848306.62032577093</v>
      </c>
      <c r="M288">
        <v>2</v>
      </c>
      <c r="N288" s="42">
        <v>50000</v>
      </c>
      <c r="O288" s="43">
        <v>0.06</v>
      </c>
    </row>
    <row r="289" spans="11:15" x14ac:dyDescent="0.3">
      <c r="M289">
        <v>3</v>
      </c>
      <c r="N289" s="42">
        <v>50000</v>
      </c>
      <c r="O289" s="43">
        <v>0.06</v>
      </c>
    </row>
    <row r="290" spans="11:15" x14ac:dyDescent="0.3">
      <c r="M290">
        <v>4</v>
      </c>
      <c r="N290" s="42">
        <v>50000</v>
      </c>
      <c r="O290" s="43">
        <v>0.06</v>
      </c>
    </row>
    <row r="291" spans="11:15" x14ac:dyDescent="0.3">
      <c r="M291">
        <v>5</v>
      </c>
      <c r="N291" s="42">
        <v>50000</v>
      </c>
      <c r="O291" s="43">
        <v>0.06</v>
      </c>
    </row>
    <row r="292" spans="11:15" x14ac:dyDescent="0.3">
      <c r="M292">
        <v>6</v>
      </c>
      <c r="N292" s="42">
        <v>50000</v>
      </c>
      <c r="O292" s="43">
        <v>0.06</v>
      </c>
    </row>
    <row r="293" spans="11:15" x14ac:dyDescent="0.3">
      <c r="M293">
        <v>7</v>
      </c>
      <c r="N293" s="42">
        <v>50000</v>
      </c>
      <c r="O293" s="43">
        <v>0.06</v>
      </c>
    </row>
    <row r="294" spans="11:15" x14ac:dyDescent="0.3">
      <c r="M294">
        <v>8</v>
      </c>
      <c r="N294" s="42">
        <v>50000</v>
      </c>
      <c r="O294" s="43">
        <v>0.06</v>
      </c>
    </row>
    <row r="295" spans="11:15" x14ac:dyDescent="0.3">
      <c r="M295">
        <v>9</v>
      </c>
      <c r="N295" s="42">
        <v>50000</v>
      </c>
      <c r="O295" s="43">
        <v>0.06</v>
      </c>
    </row>
    <row r="296" spans="11:15" x14ac:dyDescent="0.3">
      <c r="M296">
        <v>10</v>
      </c>
      <c r="N296" s="42">
        <v>50000</v>
      </c>
      <c r="O296" s="43">
        <v>0.06</v>
      </c>
    </row>
    <row r="297" spans="11:15" x14ac:dyDescent="0.3">
      <c r="K297" t="s">
        <v>6</v>
      </c>
      <c r="L297" s="6">
        <f>PV(O297,M306-M296,-N297)</f>
        <v>515206.09359902918</v>
      </c>
      <c r="M297">
        <v>11</v>
      </c>
      <c r="N297" s="17">
        <v>70000</v>
      </c>
      <c r="O297" s="41">
        <v>0.06</v>
      </c>
    </row>
    <row r="298" spans="11:15" x14ac:dyDescent="0.3">
      <c r="M298">
        <v>12</v>
      </c>
      <c r="N298" s="17">
        <v>70000</v>
      </c>
      <c r="O298" s="41">
        <v>0.06</v>
      </c>
    </row>
    <row r="299" spans="11:15" x14ac:dyDescent="0.3">
      <c r="M299">
        <v>13</v>
      </c>
      <c r="N299" s="17">
        <v>70000</v>
      </c>
      <c r="O299" s="41">
        <v>0.06</v>
      </c>
    </row>
    <row r="300" spans="11:15" x14ac:dyDescent="0.3">
      <c r="M300">
        <v>14</v>
      </c>
      <c r="N300" s="17">
        <v>70000</v>
      </c>
      <c r="O300" s="41">
        <v>0.06</v>
      </c>
    </row>
    <row r="301" spans="11:15" x14ac:dyDescent="0.3">
      <c r="M301">
        <v>15</v>
      </c>
      <c r="N301" s="17">
        <v>70000</v>
      </c>
      <c r="O301" s="41">
        <v>0.06</v>
      </c>
    </row>
    <row r="302" spans="11:15" x14ac:dyDescent="0.3">
      <c r="M302">
        <v>16</v>
      </c>
      <c r="N302" s="17">
        <v>70000</v>
      </c>
      <c r="O302" s="41">
        <v>0.06</v>
      </c>
    </row>
    <row r="303" spans="11:15" x14ac:dyDescent="0.3">
      <c r="M303">
        <v>17</v>
      </c>
      <c r="N303" s="17">
        <v>70000</v>
      </c>
      <c r="O303" s="41">
        <v>0.06</v>
      </c>
    </row>
    <row r="304" spans="11:15" x14ac:dyDescent="0.3">
      <c r="M304">
        <v>18</v>
      </c>
      <c r="N304" s="17">
        <v>70000</v>
      </c>
      <c r="O304" s="41">
        <v>0.06</v>
      </c>
    </row>
    <row r="305" spans="11:15" x14ac:dyDescent="0.3">
      <c r="M305">
        <v>19</v>
      </c>
      <c r="N305" s="17">
        <v>70000</v>
      </c>
      <c r="O305" s="41">
        <v>0.06</v>
      </c>
    </row>
    <row r="306" spans="11:15" x14ac:dyDescent="0.3">
      <c r="M306">
        <v>20</v>
      </c>
      <c r="N306" s="17">
        <v>70000</v>
      </c>
      <c r="O306" s="41">
        <v>0.06</v>
      </c>
    </row>
    <row r="307" spans="11:15" x14ac:dyDescent="0.3">
      <c r="K307" t="s">
        <v>4</v>
      </c>
      <c r="L307" s="6">
        <f>PV(O307,M316-M306,-N307)</f>
        <v>617738.79433478508</v>
      </c>
      <c r="M307">
        <v>21</v>
      </c>
      <c r="N307" s="5">
        <v>80000</v>
      </c>
      <c r="O307" s="11">
        <v>0.05</v>
      </c>
    </row>
    <row r="308" spans="11:15" x14ac:dyDescent="0.3">
      <c r="M308">
        <v>22</v>
      </c>
      <c r="N308" s="5">
        <v>80000</v>
      </c>
      <c r="O308" s="11">
        <v>0.05</v>
      </c>
    </row>
    <row r="309" spans="11:15" x14ac:dyDescent="0.3">
      <c r="M309">
        <v>23</v>
      </c>
      <c r="N309" s="5">
        <v>80000</v>
      </c>
      <c r="O309" s="11">
        <v>0.05</v>
      </c>
    </row>
    <row r="310" spans="11:15" x14ac:dyDescent="0.3">
      <c r="M310">
        <v>24</v>
      </c>
      <c r="N310" s="5">
        <v>80000</v>
      </c>
      <c r="O310" s="11">
        <v>0.05</v>
      </c>
    </row>
    <row r="311" spans="11:15" x14ac:dyDescent="0.3">
      <c r="M311">
        <v>25</v>
      </c>
      <c r="N311" s="5">
        <v>80000</v>
      </c>
      <c r="O311" s="11">
        <v>0.05</v>
      </c>
    </row>
    <row r="312" spans="11:15" x14ac:dyDescent="0.3">
      <c r="M312">
        <v>26</v>
      </c>
      <c r="N312" s="5">
        <v>80000</v>
      </c>
      <c r="O312" s="11">
        <v>0.05</v>
      </c>
    </row>
    <row r="313" spans="11:15" x14ac:dyDescent="0.3">
      <c r="M313">
        <v>27</v>
      </c>
      <c r="N313" s="5">
        <v>80000</v>
      </c>
      <c r="O313" s="11">
        <v>0.05</v>
      </c>
    </row>
    <row r="314" spans="11:15" x14ac:dyDescent="0.3">
      <c r="M314">
        <v>28</v>
      </c>
      <c r="N314" s="5">
        <v>80000</v>
      </c>
      <c r="O314" s="11">
        <v>0.05</v>
      </c>
    </row>
    <row r="315" spans="11:15" x14ac:dyDescent="0.3">
      <c r="M315">
        <v>29</v>
      </c>
      <c r="N315" s="5">
        <v>80000</v>
      </c>
      <c r="O315" s="11">
        <v>0.05</v>
      </c>
    </row>
    <row r="316" spans="11:15" x14ac:dyDescent="0.3">
      <c r="M316">
        <v>30</v>
      </c>
      <c r="N316" s="5">
        <v>80000</v>
      </c>
      <c r="O316" s="11">
        <v>0.05</v>
      </c>
    </row>
  </sheetData>
  <mergeCells count="3">
    <mergeCell ref="K123:K127"/>
    <mergeCell ref="K128:K130"/>
    <mergeCell ref="K131:K13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Arindam Banerjee</dc:creator>
  <cp:lastModifiedBy>Arindam Banerjee</cp:lastModifiedBy>
  <dcterms:created xsi:type="dcterms:W3CDTF">2022-12-16T14:46:31Z</dcterms:created>
  <dcterms:modified xsi:type="dcterms:W3CDTF">2022-12-24T12:26:23Z</dcterms:modified>
</cp:coreProperties>
</file>