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DV-SANJ\Downloads\"/>
    </mc:Choice>
  </mc:AlternateContent>
  <bookViews>
    <workbookView xWindow="0" yWindow="0" windowWidth="20400" windowHeight="7650"/>
  </bookViews>
  <sheets>
    <sheet name="Asset Allocation Data" sheetId="1" r:id="rId1"/>
  </sheets>
  <definedNames>
    <definedName name="COVARIANCE">'Asset Allocation Data'!$Y$5:$AA$7</definedName>
    <definedName name="solver_adj" localSheetId="0" hidden="1">'Asset Allocation Data'!$U$12:$U$14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'Asset Allocation Data'!$U$15</definedName>
    <definedName name="solver_lhs2" localSheetId="0" hidden="1">'Asset Allocation Data'!$U$15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'Asset Allocation Data'!$AA$13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hs1" localSheetId="0" hidden="1">1</definedName>
    <definedName name="solver_rhs2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0.031031</definedName>
    <definedName name="solver_ver" localSheetId="0" hidden="1">3</definedName>
    <definedName name="WEIGHT">'Asset Allocation Data'!$U$12:$U$14</definedName>
  </definedNames>
  <calcPr calcId="191029"/>
</workbook>
</file>

<file path=xl/calcChain.xml><?xml version="1.0" encoding="utf-8"?>
<calcChain xmlns="http://schemas.openxmlformats.org/spreadsheetml/2006/main">
  <c r="O63" i="1" l="1"/>
  <c r="P63" i="1"/>
  <c r="N6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I63" i="1"/>
  <c r="J63" i="1"/>
  <c r="H63" i="1"/>
  <c r="AE12" i="1" l="1"/>
  <c r="V4" i="1"/>
  <c r="V3" i="1"/>
  <c r="T12" i="1"/>
  <c r="U15" i="1"/>
  <c r="T13" i="1"/>
  <c r="O4" i="1"/>
  <c r="U4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3" i="1"/>
  <c r="J3" i="1"/>
  <c r="Z6" i="1" l="1"/>
  <c r="Y13" i="1"/>
  <c r="P11" i="1"/>
  <c r="T3" i="1" l="1"/>
  <c r="Y7" i="1"/>
  <c r="P29" i="1"/>
  <c r="P21" i="1"/>
  <c r="P5" i="1"/>
  <c r="P54" i="1"/>
  <c r="P60" i="1"/>
  <c r="P46" i="1"/>
  <c r="P50" i="1"/>
  <c r="P38" i="1"/>
  <c r="P26" i="1"/>
  <c r="P30" i="1"/>
  <c r="P57" i="1"/>
  <c r="P37" i="1"/>
  <c r="P17" i="1"/>
  <c r="P9" i="1"/>
  <c r="P22" i="1"/>
  <c r="P28" i="1"/>
  <c r="P16" i="1"/>
  <c r="P14" i="1"/>
  <c r="P4" i="1"/>
  <c r="P3" i="1"/>
  <c r="P45" i="1"/>
  <c r="P58" i="1"/>
  <c r="P55" i="1"/>
  <c r="P31" i="1"/>
  <c r="T14" i="1"/>
  <c r="X12" i="1" s="1"/>
  <c r="P44" i="1"/>
  <c r="P41" i="1"/>
  <c r="P15" i="1"/>
  <c r="P53" i="1"/>
  <c r="P36" i="1"/>
  <c r="P25" i="1"/>
  <c r="P7" i="1"/>
  <c r="T4" i="1" s="1"/>
  <c r="U3" i="1" s="1"/>
  <c r="P42" i="1"/>
  <c r="P40" i="1"/>
  <c r="P59" i="1"/>
  <c r="P62" i="1"/>
  <c r="P61" i="1"/>
  <c r="P52" i="1"/>
  <c r="P34" i="1"/>
  <c r="P32" i="1"/>
  <c r="P51" i="1"/>
  <c r="P49" i="1"/>
  <c r="P8" i="1"/>
  <c r="P43" i="1"/>
  <c r="P20" i="1"/>
  <c r="P18" i="1"/>
  <c r="P56" i="1"/>
  <c r="P47" i="1"/>
  <c r="P35" i="1"/>
  <c r="P19" i="1"/>
  <c r="P6" i="1"/>
  <c r="P13" i="1"/>
  <c r="P12" i="1"/>
  <c r="P10" i="1"/>
  <c r="P48" i="1"/>
  <c r="P39" i="1"/>
  <c r="P27" i="1"/>
  <c r="P33" i="1"/>
  <c r="P24" i="1"/>
  <c r="P23" i="1"/>
  <c r="Y5" i="1" l="1"/>
  <c r="Z7" i="1"/>
  <c r="AA6" i="1" s="1" a="1"/>
  <c r="AA6" i="1" s="1"/>
  <c r="Y6" i="1"/>
  <c r="Z5" i="1" s="1" a="1"/>
  <c r="Z5" i="1" s="1"/>
  <c r="Y14" i="1" l="1"/>
  <c r="V5" i="1"/>
  <c r="Y12" i="1"/>
  <c r="AA7" i="1"/>
  <c r="AA5" i="1"/>
  <c r="Z13" i="1" l="1" a="1"/>
  <c r="Z13" i="1" s="1"/>
  <c r="AA1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<sst xmlns="http://schemas.openxmlformats.org/spreadsheetml/2006/main" count="41" uniqueCount="28">
  <si>
    <t>Date</t>
  </si>
  <si>
    <t>Gold ETF</t>
  </si>
  <si>
    <t>Bond Fund</t>
  </si>
  <si>
    <t>Gold ETF RET</t>
  </si>
  <si>
    <t>Bond Fund RET</t>
  </si>
  <si>
    <t>Gold ETF EXCESS RETURN</t>
  </si>
  <si>
    <t>Bond Fund EXCESS RETURN</t>
  </si>
  <si>
    <t>VARIANCE COVARIANCE MATRIX</t>
  </si>
  <si>
    <t>EQUITY</t>
  </si>
  <si>
    <t>BOND</t>
  </si>
  <si>
    <t>GOLD</t>
  </si>
  <si>
    <t>WEIGHT</t>
  </si>
  <si>
    <t>Portfolio Return</t>
  </si>
  <si>
    <t xml:space="preserve"> Variance</t>
  </si>
  <si>
    <t>Portfolio Variance</t>
  </si>
  <si>
    <t>Portfolio SD</t>
  </si>
  <si>
    <t>Conservative</t>
  </si>
  <si>
    <t>Moderate</t>
  </si>
  <si>
    <t>Aggressive</t>
  </si>
  <si>
    <t xml:space="preserve">EQUITY </t>
  </si>
  <si>
    <t>Risk</t>
  </si>
  <si>
    <t>Return</t>
  </si>
  <si>
    <t>AVERAGE</t>
  </si>
  <si>
    <t>VARIANCE</t>
  </si>
  <si>
    <t>MEAN RETURN</t>
  </si>
  <si>
    <t>NIFTY Close</t>
  </si>
  <si>
    <t>NIFTY RET</t>
  </si>
  <si>
    <t>NIFTY EXCESS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</si>
</sst>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 applyAlignment="1">
      <alignment wrapText="1"/>
    </xf>
    <xf numFmtId="0" fontId="16" fillId="33" borderId="0" xfId="0" applyFont="1" applyFill="1"/>
    <xf numFmtId="0" fontId="16" fillId="34" borderId="0" xfId="0" applyFont="1" applyFill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33" borderId="10" xfId="0" applyFill="1" applyBorder="1"/>
    <xf numFmtId="11" fontId="0" fillId="33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16</xdr:row>
      <xdr:rowOff>0</xdr:rowOff>
    </xdr:from>
    <xdr:to>
      <xdr:col>26</xdr:col>
      <xdr:colOff>7223</xdr:colOff>
      <xdr:row>24</xdr:row>
      <xdr:rowOff>162160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36D235-A875-4D1C-A03A-1E2747B4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5" y="3238500"/>
          <a:ext cx="6258798" cy="168616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28</xdr:col>
      <xdr:colOff>86157</xdr:colOff>
      <xdr:row>30</xdr:row>
      <xdr:rowOff>76344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4A22C8-8E95-486E-8304-9373BE3A1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25700" y="5524500"/>
          <a:ext cx="3096057" cy="1028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="150" zoomScaleNormal="150" workbookViewId="0">
      <selection activeCell="F1" sqref="F1"/>
    </sheetView>
  </sheetViews>
  <sheetFormatPr defaultRowHeight="15" x14ac:dyDescent="0.25"/>
  <cols>
    <col min="1" max="1" width="10.42578125" bestFit="1" customWidth="1"/>
    <col min="7" max="7" width="10.42578125" bestFit="1" customWidth="1"/>
    <col min="13" max="13" width="10.42578125" bestFit="1" customWidth="1"/>
    <col min="20" max="21" width="13.140625" bestFit="1" customWidth="1"/>
    <col min="22" max="22" width="12.42578125" bestFit="1" customWidth="1"/>
    <col min="24" max="24" width="12.7109375" bestFit="1" customWidth="1"/>
    <col min="25" max="27" width="12" bestFit="1" customWidth="1"/>
  </cols>
  <sheetData>
    <row r="1" spans="1:36" s="10" customFormat="1" ht="60" x14ac:dyDescent="0.25">
      <c r="A1" s="10" t="s">
        <v>0</v>
      </c>
      <c r="B1" s="10" t="s">
        <v>25</v>
      </c>
      <c r="C1" s="10" t="s">
        <v>1</v>
      </c>
      <c r="D1" s="10" t="s">
        <v>2</v>
      </c>
      <c r="G1" s="10" t="s">
        <v>0</v>
      </c>
      <c r="H1" s="10" t="s">
        <v>26</v>
      </c>
      <c r="I1" s="10" t="s">
        <v>3</v>
      </c>
      <c r="J1" s="10" t="s">
        <v>4</v>
      </c>
      <c r="M1" s="10" t="s">
        <v>0</v>
      </c>
      <c r="N1" s="10" t="s">
        <v>27</v>
      </c>
      <c r="O1" s="10" t="s">
        <v>5</v>
      </c>
      <c r="P1" s="10" t="s">
        <v>6</v>
      </c>
    </row>
    <row r="2" spans="1:36" x14ac:dyDescent="0.25">
      <c r="A2" s="1">
        <v>43191</v>
      </c>
      <c r="B2">
        <v>10739.349609999999</v>
      </c>
      <c r="C2">
        <v>23.507000000000001</v>
      </c>
      <c r="D2">
        <v>47.403100000000002</v>
      </c>
      <c r="G2" s="1">
        <v>43191</v>
      </c>
      <c r="M2" s="1">
        <v>43191</v>
      </c>
      <c r="S2" s="3"/>
      <c r="T2" s="4" t="s">
        <v>8</v>
      </c>
      <c r="U2" s="4" t="s">
        <v>9</v>
      </c>
      <c r="V2" s="4" t="s">
        <v>10</v>
      </c>
      <c r="X2" s="3" t="s">
        <v>7</v>
      </c>
    </row>
    <row r="3" spans="1:36" x14ac:dyDescent="0.25">
      <c r="A3" s="1">
        <v>43221</v>
      </c>
      <c r="B3">
        <v>10736.150390000001</v>
      </c>
      <c r="C3">
        <v>23.606999999999999</v>
      </c>
      <c r="D3">
        <v>46.807400000000001</v>
      </c>
      <c r="G3" s="1">
        <v>43221</v>
      </c>
      <c r="H3">
        <f>LN(B3/B2)</f>
        <v>-2.9794137725914599E-4</v>
      </c>
      <c r="I3">
        <f t="shared" ref="I3:J18" si="0">LN(C3/C2)</f>
        <v>4.2450290855747582E-3</v>
      </c>
      <c r="J3">
        <f t="shared" si="0"/>
        <v>-1.2646317324245614E-2</v>
      </c>
      <c r="M3" s="1">
        <v>43221</v>
      </c>
      <c r="N3">
        <f>H3-$H$63</f>
        <v>-7.8989625820895248E-3</v>
      </c>
      <c r="O3">
        <f>I3-$I$63</f>
        <v>-9.1119289858377084E-3</v>
      </c>
      <c r="P3">
        <f>J3-$J$63</f>
        <v>-1.7413536359925558E-2</v>
      </c>
      <c r="S3" s="4" t="s">
        <v>8</v>
      </c>
      <c r="T3" s="11">
        <f>N63</f>
        <v>3.1928868343306144E-3</v>
      </c>
      <c r="U3" s="4">
        <f>T4</f>
        <v>-5.7944875005253298E-5</v>
      </c>
      <c r="V3" s="4">
        <f>T5</f>
        <v>-3.0775650531604157E-4</v>
      </c>
    </row>
    <row r="4" spans="1:36" x14ac:dyDescent="0.25">
      <c r="A4" s="1">
        <v>43252</v>
      </c>
      <c r="B4">
        <v>10714.29981</v>
      </c>
      <c r="C4">
        <v>23.907</v>
      </c>
      <c r="D4">
        <v>46.715200000000003</v>
      </c>
      <c r="G4" s="1">
        <v>43252</v>
      </c>
      <c r="H4">
        <f t="shared" ref="H4:H62" si="1">LN(B4/B3)</f>
        <v>-2.0373080615152181E-3</v>
      </c>
      <c r="I4">
        <f t="shared" si="0"/>
        <v>1.2628024862764766E-2</v>
      </c>
      <c r="J4">
        <f t="shared" si="0"/>
        <v>-1.9717165662680512E-3</v>
      </c>
      <c r="M4" s="1">
        <v>43252</v>
      </c>
      <c r="N4">
        <f t="shared" ref="N4:N62" si="2">H4-$H$63</f>
        <v>-9.6383292663455977E-3</v>
      </c>
      <c r="O4">
        <f t="shared" ref="O4:O62" si="3">I4-$I$63</f>
        <v>-7.2893320864770086E-4</v>
      </c>
      <c r="P4">
        <f t="shared" ref="P4:P62" si="4">J4-$J$63</f>
        <v>-6.7389356019479964E-3</v>
      </c>
      <c r="S4" s="4" t="s">
        <v>9</v>
      </c>
      <c r="T4" s="4">
        <f>_xlfn.COVARIANCE.S(N3:N62,P3:P62)</f>
        <v>-5.7944875005253298E-5</v>
      </c>
      <c r="U4" s="11">
        <f>O63</f>
        <v>1.484491423639733E-3</v>
      </c>
      <c r="V4" s="4">
        <f>U5</f>
        <v>3.3473491455430513E-5</v>
      </c>
      <c r="Y4" s="4" t="s">
        <v>8</v>
      </c>
      <c r="Z4" s="4" t="s">
        <v>9</v>
      </c>
      <c r="AA4" s="4" t="s">
        <v>10</v>
      </c>
    </row>
    <row r="5" spans="1:36" x14ac:dyDescent="0.25">
      <c r="A5" s="1">
        <v>43282</v>
      </c>
      <c r="B5">
        <v>11356.5</v>
      </c>
      <c r="C5">
        <v>24.106999999999999</v>
      </c>
      <c r="D5">
        <v>46.880899999999997</v>
      </c>
      <c r="G5" s="1">
        <v>43282</v>
      </c>
      <c r="H5">
        <f t="shared" si="1"/>
        <v>5.8210987149202274E-2</v>
      </c>
      <c r="I5">
        <f t="shared" si="0"/>
        <v>8.3309516701208109E-3</v>
      </c>
      <c r="J5">
        <f t="shared" si="0"/>
        <v>3.540749520840158E-3</v>
      </c>
      <c r="M5" s="1">
        <v>43282</v>
      </c>
      <c r="N5">
        <f t="shared" si="2"/>
        <v>5.0609965944371893E-2</v>
      </c>
      <c r="O5">
        <f t="shared" si="3"/>
        <v>-5.0260064012916557E-3</v>
      </c>
      <c r="P5">
        <f t="shared" si="4"/>
        <v>-1.2264695148397867E-3</v>
      </c>
      <c r="S5" s="4" t="s">
        <v>10</v>
      </c>
      <c r="T5" s="4">
        <v>-3.0775650531604157E-4</v>
      </c>
      <c r="U5" s="4">
        <v>3.3473491455430513E-5</v>
      </c>
      <c r="V5" s="12">
        <f>P63</f>
        <v>6.716733916521775E-5</v>
      </c>
      <c r="X5" s="4" t="s">
        <v>8</v>
      </c>
      <c r="Y5">
        <f>N63</f>
        <v>3.1928868343306144E-3</v>
      </c>
      <c r="Z5" cm="1">
        <f t="array" ref="Z5:AA5">TRANSPOSE(Y6:Y7)</f>
        <v>-5.7944875005253298E-5</v>
      </c>
      <c r="AA5">
        <v>-3.0775650531604157E-4</v>
      </c>
    </row>
    <row r="6" spans="1:36" x14ac:dyDescent="0.25">
      <c r="A6" s="1">
        <v>43313</v>
      </c>
      <c r="B6">
        <v>11680.5</v>
      </c>
      <c r="C6">
        <v>24.306000000000001</v>
      </c>
      <c r="D6">
        <v>47.488199999999999</v>
      </c>
      <c r="G6" s="1">
        <v>43313</v>
      </c>
      <c r="H6">
        <f t="shared" si="1"/>
        <v>2.8130517473679395E-2</v>
      </c>
      <c r="I6">
        <f t="shared" si="0"/>
        <v>8.2209786947670081E-3</v>
      </c>
      <c r="J6">
        <f t="shared" si="0"/>
        <v>1.2870916089645881E-2</v>
      </c>
      <c r="M6" s="1">
        <v>43313</v>
      </c>
      <c r="N6">
        <f t="shared" si="2"/>
        <v>2.0529496268849014E-2</v>
      </c>
      <c r="O6">
        <f t="shared" si="3"/>
        <v>-5.1359793766454585E-3</v>
      </c>
      <c r="P6">
        <f t="shared" si="4"/>
        <v>8.1036970539659359E-3</v>
      </c>
      <c r="S6" s="4"/>
      <c r="T6" s="4"/>
      <c r="U6" s="4"/>
      <c r="V6" s="5"/>
      <c r="X6" s="4" t="s">
        <v>9</v>
      </c>
      <c r="Y6">
        <f>_xlfn.COVARIANCE.S(N3:N62,P3:P62)</f>
        <v>-5.7944875005253298E-5</v>
      </c>
      <c r="Z6">
        <f>O63</f>
        <v>1.484491423639733E-3</v>
      </c>
      <c r="AA6" cm="1">
        <f t="array" ref="AA6">TRANSPOSE(Z7)</f>
        <v>3.3473491455430513E-5</v>
      </c>
    </row>
    <row r="7" spans="1:36" x14ac:dyDescent="0.25">
      <c r="A7" s="1">
        <v>43344</v>
      </c>
      <c r="B7">
        <v>10930.450199999999</v>
      </c>
      <c r="C7">
        <v>24.507999999999999</v>
      </c>
      <c r="D7">
        <v>47.358899999999998</v>
      </c>
      <c r="G7" s="1">
        <v>43344</v>
      </c>
      <c r="H7">
        <f t="shared" si="1"/>
        <v>-6.6368293975817547E-2</v>
      </c>
      <c r="I7">
        <f t="shared" si="0"/>
        <v>8.2763614147996194E-3</v>
      </c>
      <c r="J7">
        <f t="shared" si="0"/>
        <v>-2.7264951716800324E-3</v>
      </c>
      <c r="M7" s="1">
        <v>43344</v>
      </c>
      <c r="N7">
        <f t="shared" si="2"/>
        <v>-7.3969315180647921E-2</v>
      </c>
      <c r="O7">
        <f t="shared" si="3"/>
        <v>-5.0805966566128472E-3</v>
      </c>
      <c r="P7">
        <f t="shared" si="4"/>
        <v>-7.4937142073599767E-3</v>
      </c>
      <c r="S7" s="4"/>
      <c r="T7" s="5"/>
      <c r="U7" s="5"/>
      <c r="V7" s="5"/>
      <c r="X7" s="4" t="s">
        <v>10</v>
      </c>
      <c r="Y7">
        <f>_xlfn.COVARIANCE.S(N3:N62,O3:O62)</f>
        <v>-3.0775650531604157E-4</v>
      </c>
      <c r="Z7">
        <f>_xlfn.COVARIANCE.S(O3:O62,P3:P62)</f>
        <v>3.3473491455430513E-5</v>
      </c>
      <c r="AA7">
        <f>P63</f>
        <v>6.716733916521775E-5</v>
      </c>
    </row>
    <row r="8" spans="1:36" x14ac:dyDescent="0.25">
      <c r="A8" s="1">
        <v>43374</v>
      </c>
      <c r="B8">
        <v>10386.599609999999</v>
      </c>
      <c r="C8">
        <v>24.709</v>
      </c>
      <c r="D8">
        <v>47.517600000000002</v>
      </c>
      <c r="G8" s="1">
        <v>43374</v>
      </c>
      <c r="H8">
        <f t="shared" si="1"/>
        <v>-5.1036014446974462E-2</v>
      </c>
      <c r="I8">
        <f t="shared" si="0"/>
        <v>8.1679548726318746E-3</v>
      </c>
      <c r="J8">
        <f t="shared" si="0"/>
        <v>3.3454047737984855E-3</v>
      </c>
      <c r="M8" s="1">
        <v>43374</v>
      </c>
      <c r="N8">
        <f t="shared" si="2"/>
        <v>-5.8637035651804843E-2</v>
      </c>
      <c r="O8">
        <f t="shared" si="3"/>
        <v>-5.189003198780592E-3</v>
      </c>
      <c r="P8">
        <f t="shared" si="4"/>
        <v>-1.4218142618814592E-3</v>
      </c>
    </row>
    <row r="9" spans="1:36" x14ac:dyDescent="0.25">
      <c r="A9" s="1">
        <v>43405</v>
      </c>
      <c r="B9">
        <v>10876.75</v>
      </c>
      <c r="C9">
        <v>24.911999999999999</v>
      </c>
      <c r="D9">
        <v>48.015000000000001</v>
      </c>
      <c r="G9" s="1">
        <v>43405</v>
      </c>
      <c r="H9">
        <f t="shared" si="1"/>
        <v>4.6111007288596045E-2</v>
      </c>
      <c r="I9">
        <f t="shared" si="0"/>
        <v>8.1820653556024265E-3</v>
      </c>
      <c r="J9">
        <f t="shared" si="0"/>
        <v>1.0413293361474542E-2</v>
      </c>
      <c r="M9" s="1">
        <v>43405</v>
      </c>
      <c r="N9">
        <f t="shared" si="2"/>
        <v>3.8509986083765664E-2</v>
      </c>
      <c r="O9">
        <f t="shared" si="3"/>
        <v>-5.1748927158100401E-3</v>
      </c>
      <c r="P9">
        <f t="shared" si="4"/>
        <v>5.6460743257945971E-3</v>
      </c>
    </row>
    <row r="10" spans="1:36" x14ac:dyDescent="0.25">
      <c r="A10" s="1">
        <v>43435</v>
      </c>
      <c r="B10">
        <v>10862.54981</v>
      </c>
      <c r="C10">
        <v>25.123000000000001</v>
      </c>
      <c r="D10">
        <v>48.750999999999998</v>
      </c>
      <c r="G10" s="1">
        <v>43435</v>
      </c>
      <c r="H10">
        <f t="shared" si="1"/>
        <v>-1.3064074872447854E-3</v>
      </c>
      <c r="I10">
        <f t="shared" si="0"/>
        <v>8.4341461291411682E-3</v>
      </c>
      <c r="J10">
        <f t="shared" si="0"/>
        <v>1.5212247964047753E-2</v>
      </c>
      <c r="M10" s="1">
        <v>43435</v>
      </c>
      <c r="N10">
        <f t="shared" si="2"/>
        <v>-8.9074286920751648E-3</v>
      </c>
      <c r="O10">
        <f t="shared" si="3"/>
        <v>-4.9228119422712983E-3</v>
      </c>
      <c r="P10">
        <f t="shared" si="4"/>
        <v>1.0445028928367808E-2</v>
      </c>
    </row>
    <row r="11" spans="1:36" ht="30" x14ac:dyDescent="0.25">
      <c r="A11" s="1">
        <v>43466</v>
      </c>
      <c r="B11">
        <v>10830.950199999999</v>
      </c>
      <c r="C11">
        <v>26.213000000000001</v>
      </c>
      <c r="D11">
        <v>49.323399999999999</v>
      </c>
      <c r="G11" s="1">
        <v>43466</v>
      </c>
      <c r="H11">
        <f t="shared" si="1"/>
        <v>-2.9132811519396551E-3</v>
      </c>
      <c r="I11">
        <f t="shared" si="0"/>
        <v>4.247170969419202E-2</v>
      </c>
      <c r="J11">
        <f t="shared" si="0"/>
        <v>1.1672903416765296E-2</v>
      </c>
      <c r="M11" s="1">
        <v>43466</v>
      </c>
      <c r="N11">
        <f t="shared" si="2"/>
        <v>-1.0514302356770035E-2</v>
      </c>
      <c r="O11">
        <f t="shared" si="3"/>
        <v>2.9114751622779551E-2</v>
      </c>
      <c r="P11">
        <f t="shared" si="4"/>
        <v>6.9056843810853513E-3</v>
      </c>
      <c r="S11" s="4"/>
      <c r="T11" s="6" t="s">
        <v>24</v>
      </c>
      <c r="U11" s="3" t="s">
        <v>11</v>
      </c>
      <c r="V11" s="3"/>
      <c r="W11" s="3"/>
      <c r="X11" s="6" t="s">
        <v>12</v>
      </c>
      <c r="Y11" s="3" t="s">
        <v>13</v>
      </c>
      <c r="Z11" s="6" t="s">
        <v>14</v>
      </c>
      <c r="AA11" s="6" t="s">
        <v>15</v>
      </c>
      <c r="AB11" s="2"/>
      <c r="AC11" s="3"/>
      <c r="AD11" s="6" t="s">
        <v>16</v>
      </c>
      <c r="AE11" s="6" t="s">
        <v>17</v>
      </c>
      <c r="AF11" s="6" t="s">
        <v>18</v>
      </c>
      <c r="AG11" s="2"/>
      <c r="AH11" s="2"/>
      <c r="AI11" s="2"/>
      <c r="AJ11" s="2"/>
    </row>
    <row r="12" spans="1:36" x14ac:dyDescent="0.25">
      <c r="A12" s="1">
        <v>43497</v>
      </c>
      <c r="B12">
        <v>10792.5</v>
      </c>
      <c r="C12">
        <v>29.920500000000001</v>
      </c>
      <c r="D12">
        <v>49.345100000000002</v>
      </c>
      <c r="G12" s="1">
        <v>43497</v>
      </c>
      <c r="H12">
        <f t="shared" si="1"/>
        <v>-3.556346482137315E-3</v>
      </c>
      <c r="I12">
        <f t="shared" si="0"/>
        <v>0.13228839328161635</v>
      </c>
      <c r="J12">
        <f t="shared" si="0"/>
        <v>4.3985669894368762E-4</v>
      </c>
      <c r="M12" s="1">
        <v>43497</v>
      </c>
      <c r="N12">
        <f t="shared" si="2"/>
        <v>-1.1157367686967694E-2</v>
      </c>
      <c r="O12">
        <f t="shared" si="3"/>
        <v>0.11893143521020388</v>
      </c>
      <c r="P12">
        <f t="shared" si="4"/>
        <v>-4.3273623367362573E-3</v>
      </c>
      <c r="S12" s="3" t="s">
        <v>19</v>
      </c>
      <c r="T12" s="4">
        <f>H63</f>
        <v>7.6010212048303796E-3</v>
      </c>
      <c r="U12" s="4">
        <v>0.5540698520818198</v>
      </c>
      <c r="V12" s="4"/>
      <c r="W12" s="4"/>
      <c r="X12" s="4">
        <f>(T12*U12)+(T13*U13)+(T14*U14)</f>
        <v>8.1816901360766553E-3</v>
      </c>
      <c r="Y12" s="4">
        <f>N63</f>
        <v>3.1928868343306144E-3</v>
      </c>
      <c r="Z12" s="5"/>
      <c r="AA12" s="5"/>
      <c r="AC12" s="3" t="s">
        <v>20</v>
      </c>
      <c r="AD12" s="4">
        <v>5.5560999999999996E-3</v>
      </c>
      <c r="AE12" s="4">
        <f>(AD12+AF12)/2</f>
        <v>3.1030867710498428E-2</v>
      </c>
      <c r="AF12" s="4">
        <v>5.6505635420996854E-2</v>
      </c>
    </row>
    <row r="13" spans="1:36" x14ac:dyDescent="0.25">
      <c r="A13" s="1">
        <v>43525</v>
      </c>
      <c r="B13">
        <v>11623.900390000001</v>
      </c>
      <c r="C13">
        <v>28.5595</v>
      </c>
      <c r="D13">
        <v>49.763800000000003</v>
      </c>
      <c r="G13" s="1">
        <v>43525</v>
      </c>
      <c r="H13">
        <f t="shared" si="1"/>
        <v>7.4211908444471245E-2</v>
      </c>
      <c r="I13">
        <f t="shared" si="0"/>
        <v>-4.6554233881258844E-2</v>
      </c>
      <c r="J13">
        <f t="shared" si="0"/>
        <v>8.4493419049392771E-3</v>
      </c>
      <c r="M13" s="1">
        <v>43525</v>
      </c>
      <c r="N13">
        <f t="shared" si="2"/>
        <v>6.661088723964087E-2</v>
      </c>
      <c r="O13">
        <f t="shared" si="3"/>
        <v>-5.9911191952671312E-2</v>
      </c>
      <c r="P13">
        <f t="shared" si="4"/>
        <v>3.6821228692593324E-3</v>
      </c>
      <c r="S13" s="3" t="s">
        <v>10</v>
      </c>
      <c r="T13" s="4">
        <f>I63</f>
        <v>1.3356958071412467E-2</v>
      </c>
      <c r="U13" s="4">
        <v>0.21471510880995076</v>
      </c>
      <c r="V13" s="4"/>
      <c r="W13" s="4"/>
      <c r="X13" s="4"/>
      <c r="Y13" s="4">
        <f>O63</f>
        <v>1.484491423639733E-3</v>
      </c>
      <c r="Z13" s="4" cm="1">
        <f t="array" ref="Z13">MMULT(MMULT(TRANSPOSE(WEIGHT),COVARIANCE),WEIGHT)</f>
        <v>9.6290846386913121E-4</v>
      </c>
      <c r="AA13" s="4">
        <f>Z13^(0.5)</f>
        <v>3.1030766408020462E-2</v>
      </c>
      <c r="AC13" s="3" t="s">
        <v>21</v>
      </c>
      <c r="AD13" s="4">
        <v>5.0771999999999996E-3</v>
      </c>
      <c r="AE13" s="4"/>
      <c r="AF13" s="4">
        <v>7.6010212048303796E-3</v>
      </c>
    </row>
    <row r="14" spans="1:36" x14ac:dyDescent="0.25">
      <c r="A14" s="1">
        <v>43556</v>
      </c>
      <c r="B14">
        <v>11748.150390000001</v>
      </c>
      <c r="C14">
        <v>28.690999999999999</v>
      </c>
      <c r="D14">
        <v>50.573</v>
      </c>
      <c r="G14" s="1">
        <v>43556</v>
      </c>
      <c r="H14">
        <f t="shared" si="1"/>
        <v>1.0632457690356197E-2</v>
      </c>
      <c r="I14">
        <f t="shared" si="0"/>
        <v>4.5938544208028549E-3</v>
      </c>
      <c r="J14">
        <f t="shared" si="0"/>
        <v>1.6130024967386917E-2</v>
      </c>
      <c r="M14" s="1">
        <v>43556</v>
      </c>
      <c r="N14">
        <f t="shared" si="2"/>
        <v>3.0314364855258177E-3</v>
      </c>
      <c r="O14">
        <f t="shared" si="3"/>
        <v>-8.7631036506096126E-3</v>
      </c>
      <c r="P14">
        <f t="shared" si="4"/>
        <v>1.1362805931706972E-2</v>
      </c>
      <c r="S14" s="3" t="s">
        <v>9</v>
      </c>
      <c r="T14" s="4">
        <f>J63</f>
        <v>4.7672190356799447E-3</v>
      </c>
      <c r="U14" s="4">
        <v>0.23121503910822944</v>
      </c>
      <c r="V14" s="4"/>
      <c r="W14" s="4"/>
      <c r="X14" s="4"/>
      <c r="Y14" s="5">
        <f>P63</f>
        <v>6.716733916521775E-5</v>
      </c>
      <c r="Z14" s="4"/>
      <c r="AA14" s="4"/>
    </row>
    <row r="15" spans="1:36" x14ac:dyDescent="0.25">
      <c r="A15" s="1">
        <v>43586</v>
      </c>
      <c r="B15">
        <v>11922.79981</v>
      </c>
      <c r="C15">
        <v>28.806999999999999</v>
      </c>
      <c r="D15">
        <v>50.423999999999999</v>
      </c>
      <c r="G15" s="1">
        <v>43586</v>
      </c>
      <c r="H15">
        <f t="shared" si="1"/>
        <v>1.4756702863357923E-2</v>
      </c>
      <c r="I15">
        <f t="shared" si="0"/>
        <v>4.0349284281035094E-3</v>
      </c>
      <c r="J15">
        <f t="shared" si="0"/>
        <v>-2.9505848312103024E-3</v>
      </c>
      <c r="M15" s="1">
        <v>43586</v>
      </c>
      <c r="N15">
        <f t="shared" si="2"/>
        <v>7.1556816585275438E-3</v>
      </c>
      <c r="O15">
        <f t="shared" si="3"/>
        <v>-9.3220296433089572E-3</v>
      </c>
      <c r="P15">
        <f t="shared" si="4"/>
        <v>-7.7178038668902476E-3</v>
      </c>
      <c r="U15">
        <f>SUM(U12:U14)</f>
        <v>1</v>
      </c>
    </row>
    <row r="16" spans="1:36" x14ac:dyDescent="0.25">
      <c r="A16" s="1">
        <v>43617</v>
      </c>
      <c r="B16">
        <v>11788.849609999999</v>
      </c>
      <c r="C16">
        <v>30.311</v>
      </c>
      <c r="D16">
        <v>51.7333</v>
      </c>
      <c r="G16" s="1">
        <v>43617</v>
      </c>
      <c r="H16">
        <f t="shared" si="1"/>
        <v>-1.1298381024252522E-2</v>
      </c>
      <c r="I16">
        <f t="shared" si="0"/>
        <v>5.0892269772979871E-2</v>
      </c>
      <c r="J16">
        <f t="shared" si="0"/>
        <v>2.5634422540095243E-2</v>
      </c>
      <c r="M16" s="1">
        <v>43617</v>
      </c>
      <c r="N16">
        <f t="shared" si="2"/>
        <v>-1.8899402229082901E-2</v>
      </c>
      <c r="O16">
        <f t="shared" si="3"/>
        <v>3.7535311701567403E-2</v>
      </c>
      <c r="P16">
        <f t="shared" si="4"/>
        <v>2.0867203504415299E-2</v>
      </c>
      <c r="W16" s="9"/>
    </row>
    <row r="17" spans="1:16" x14ac:dyDescent="0.25">
      <c r="A17" s="1">
        <v>43647</v>
      </c>
      <c r="B17">
        <v>11118</v>
      </c>
      <c r="C17">
        <v>31.150500000000001</v>
      </c>
      <c r="D17">
        <v>53.08</v>
      </c>
      <c r="G17" s="1">
        <v>43647</v>
      </c>
      <c r="H17">
        <f t="shared" si="1"/>
        <v>-5.8588719890150708E-2</v>
      </c>
      <c r="I17">
        <f t="shared" si="0"/>
        <v>2.7319613531786999E-2</v>
      </c>
      <c r="J17">
        <f t="shared" si="0"/>
        <v>2.5698534713102582E-2</v>
      </c>
      <c r="M17" s="1">
        <v>43647</v>
      </c>
      <c r="N17">
        <f t="shared" si="2"/>
        <v>-6.6189741094981089E-2</v>
      </c>
      <c r="O17">
        <f t="shared" si="3"/>
        <v>1.3962655460374533E-2</v>
      </c>
      <c r="P17">
        <f t="shared" si="4"/>
        <v>2.0931315677422638E-2</v>
      </c>
    </row>
    <row r="18" spans="1:16" x14ac:dyDescent="0.25">
      <c r="A18" s="1">
        <v>43678</v>
      </c>
      <c r="B18">
        <v>11023.25</v>
      </c>
      <c r="C18">
        <v>34.527500000000003</v>
      </c>
      <c r="D18">
        <v>53.305999999999997</v>
      </c>
      <c r="G18" s="1">
        <v>43678</v>
      </c>
      <c r="H18">
        <f t="shared" si="1"/>
        <v>-8.5587379560631283E-3</v>
      </c>
      <c r="I18">
        <f t="shared" si="0"/>
        <v>0.10292581150094045</v>
      </c>
      <c r="J18">
        <f t="shared" si="0"/>
        <v>4.2486857286977396E-3</v>
      </c>
      <c r="M18" s="1">
        <v>43678</v>
      </c>
      <c r="N18">
        <f t="shared" si="2"/>
        <v>-1.615975916089351E-2</v>
      </c>
      <c r="O18">
        <f t="shared" si="3"/>
        <v>8.9568853429527986E-2</v>
      </c>
      <c r="P18">
        <f t="shared" si="4"/>
        <v>-5.1853330698220512E-4</v>
      </c>
    </row>
    <row r="19" spans="1:16" x14ac:dyDescent="0.25">
      <c r="A19" s="1">
        <v>43709</v>
      </c>
      <c r="B19">
        <v>11474.450199999999</v>
      </c>
      <c r="C19">
        <v>33.671500000000002</v>
      </c>
      <c r="D19">
        <v>53.62</v>
      </c>
      <c r="G19" s="1">
        <v>43709</v>
      </c>
      <c r="H19">
        <f t="shared" si="1"/>
        <v>4.0116163369506269E-2</v>
      </c>
      <c r="I19">
        <f t="shared" ref="I19:J62" si="5">LN(C19/C18)</f>
        <v>-2.5104325744737328E-2</v>
      </c>
      <c r="J19">
        <f t="shared" si="5"/>
        <v>5.873237615108608E-3</v>
      </c>
      <c r="M19" s="1">
        <v>43709</v>
      </c>
      <c r="N19">
        <f t="shared" si="2"/>
        <v>3.2515142164675888E-2</v>
      </c>
      <c r="O19">
        <f t="shared" si="3"/>
        <v>-3.8461283816149792E-2</v>
      </c>
      <c r="P19">
        <f t="shared" si="4"/>
        <v>1.1060185794286633E-3</v>
      </c>
    </row>
    <row r="20" spans="1:16" x14ac:dyDescent="0.25">
      <c r="A20" s="1">
        <v>43739</v>
      </c>
      <c r="B20">
        <v>11877.450199999999</v>
      </c>
      <c r="C20">
        <v>34.6175</v>
      </c>
      <c r="D20">
        <v>53.64</v>
      </c>
      <c r="G20" s="1">
        <v>43739</v>
      </c>
      <c r="H20">
        <f t="shared" si="1"/>
        <v>3.4518819323913062E-2</v>
      </c>
      <c r="I20">
        <f t="shared" si="5"/>
        <v>2.7707552321522548E-2</v>
      </c>
      <c r="J20">
        <f t="shared" si="5"/>
        <v>3.7292560566465094E-4</v>
      </c>
      <c r="M20" s="1">
        <v>43739</v>
      </c>
      <c r="N20">
        <f t="shared" si="2"/>
        <v>2.6917798119082681E-2</v>
      </c>
      <c r="O20">
        <f t="shared" si="3"/>
        <v>1.4350594250110081E-2</v>
      </c>
      <c r="P20">
        <f t="shared" si="4"/>
        <v>-4.3942934300152938E-3</v>
      </c>
    </row>
    <row r="21" spans="1:16" x14ac:dyDescent="0.25">
      <c r="A21" s="1">
        <v>43770</v>
      </c>
      <c r="B21">
        <v>12056.04981</v>
      </c>
      <c r="C21">
        <v>34.185499999999998</v>
      </c>
      <c r="D21">
        <v>54.14</v>
      </c>
      <c r="G21" s="1">
        <v>43770</v>
      </c>
      <c r="H21">
        <f t="shared" si="1"/>
        <v>1.4924931599779411E-2</v>
      </c>
      <c r="I21">
        <f t="shared" si="5"/>
        <v>-1.255775698985402E-2</v>
      </c>
      <c r="J21">
        <f t="shared" si="5"/>
        <v>9.2782257726774162E-3</v>
      </c>
      <c r="M21" s="1">
        <v>43770</v>
      </c>
      <c r="N21">
        <f t="shared" si="2"/>
        <v>7.3239103949490313E-3</v>
      </c>
      <c r="O21">
        <f t="shared" si="3"/>
        <v>-2.5914715061266486E-2</v>
      </c>
      <c r="P21">
        <f t="shared" si="4"/>
        <v>4.5110067369974714E-3</v>
      </c>
    </row>
    <row r="22" spans="1:16" x14ac:dyDescent="0.25">
      <c r="A22" s="1">
        <v>43800</v>
      </c>
      <c r="B22">
        <v>12168.450199999999</v>
      </c>
      <c r="C22">
        <v>35.119500000000002</v>
      </c>
      <c r="D22">
        <v>54.45</v>
      </c>
      <c r="G22" s="1">
        <v>43800</v>
      </c>
      <c r="H22">
        <f t="shared" si="1"/>
        <v>9.2799600892193874E-3</v>
      </c>
      <c r="I22">
        <f t="shared" si="5"/>
        <v>2.695495420664221E-2</v>
      </c>
      <c r="J22">
        <f t="shared" si="5"/>
        <v>5.7095651928143224E-3</v>
      </c>
      <c r="M22" s="1">
        <v>43800</v>
      </c>
      <c r="N22">
        <f t="shared" si="2"/>
        <v>1.6789388843890078E-3</v>
      </c>
      <c r="O22">
        <f t="shared" si="3"/>
        <v>1.3597996135229743E-2</v>
      </c>
      <c r="P22">
        <f t="shared" si="4"/>
        <v>9.4234615713437771E-4</v>
      </c>
    </row>
    <row r="23" spans="1:16" x14ac:dyDescent="0.25">
      <c r="A23" s="1">
        <v>43831</v>
      </c>
      <c r="B23">
        <v>11962.099609999999</v>
      </c>
      <c r="C23">
        <v>36.598500000000001</v>
      </c>
      <c r="D23">
        <v>54.57</v>
      </c>
      <c r="G23" s="1">
        <v>43831</v>
      </c>
      <c r="H23">
        <f t="shared" si="1"/>
        <v>-1.7103267167129663E-2</v>
      </c>
      <c r="I23">
        <f t="shared" si="5"/>
        <v>4.1250724197391994E-2</v>
      </c>
      <c r="J23">
        <f t="shared" si="5"/>
        <v>2.2014318191710329E-3</v>
      </c>
      <c r="M23" s="1">
        <v>43831</v>
      </c>
      <c r="N23">
        <f t="shared" si="2"/>
        <v>-2.4704288371960044E-2</v>
      </c>
      <c r="O23">
        <f t="shared" si="3"/>
        <v>2.7893766125979526E-2</v>
      </c>
      <c r="P23">
        <f t="shared" si="4"/>
        <v>-2.5657872165089119E-3</v>
      </c>
    </row>
    <row r="24" spans="1:16" x14ac:dyDescent="0.25">
      <c r="A24" s="1">
        <v>43862</v>
      </c>
      <c r="B24">
        <v>11201.75</v>
      </c>
      <c r="C24">
        <v>38.19</v>
      </c>
      <c r="D24">
        <v>55.05</v>
      </c>
      <c r="G24" s="1">
        <v>43862</v>
      </c>
      <c r="H24">
        <f t="shared" si="1"/>
        <v>-6.567326969521417E-2</v>
      </c>
      <c r="I24">
        <f t="shared" si="5"/>
        <v>4.2566445276512502E-2</v>
      </c>
      <c r="J24">
        <f t="shared" si="5"/>
        <v>8.7575819705482377E-3</v>
      </c>
      <c r="M24" s="1">
        <v>43862</v>
      </c>
      <c r="N24">
        <f t="shared" si="2"/>
        <v>-7.3274290900044545E-2</v>
      </c>
      <c r="O24">
        <f t="shared" si="3"/>
        <v>2.9209487205100033E-2</v>
      </c>
      <c r="P24">
        <f t="shared" si="4"/>
        <v>3.9903629348682929E-3</v>
      </c>
    </row>
    <row r="25" spans="1:16" x14ac:dyDescent="0.25">
      <c r="A25" s="1">
        <v>43891</v>
      </c>
      <c r="B25">
        <v>8597.75</v>
      </c>
      <c r="C25">
        <v>40.369</v>
      </c>
      <c r="D25">
        <v>55.86</v>
      </c>
      <c r="G25" s="1">
        <v>43891</v>
      </c>
      <c r="H25">
        <f t="shared" si="1"/>
        <v>-0.2645694749733552</v>
      </c>
      <c r="I25">
        <f t="shared" si="5"/>
        <v>5.5488462451164192E-2</v>
      </c>
      <c r="J25">
        <f t="shared" si="5"/>
        <v>1.4606697348341838E-2</v>
      </c>
      <c r="M25" s="1">
        <v>43891</v>
      </c>
      <c r="N25">
        <f t="shared" si="2"/>
        <v>-0.27217049617818556</v>
      </c>
      <c r="O25">
        <f t="shared" si="3"/>
        <v>4.2131504379751723E-2</v>
      </c>
      <c r="P25">
        <f t="shared" si="4"/>
        <v>9.8394783126618934E-3</v>
      </c>
    </row>
    <row r="26" spans="1:16" x14ac:dyDescent="0.25">
      <c r="A26" s="1">
        <v>43922</v>
      </c>
      <c r="B26">
        <v>9859.9003909999992</v>
      </c>
      <c r="C26">
        <v>43.113500000000002</v>
      </c>
      <c r="D26">
        <v>55.65</v>
      </c>
      <c r="G26" s="1">
        <v>43922</v>
      </c>
      <c r="H26">
        <f t="shared" si="1"/>
        <v>0.136975525108924</v>
      </c>
      <c r="I26">
        <f t="shared" si="5"/>
        <v>6.5774009434390573E-2</v>
      </c>
      <c r="J26">
        <f t="shared" si="5"/>
        <v>-3.7664827954768934E-3</v>
      </c>
      <c r="M26" s="1">
        <v>43922</v>
      </c>
      <c r="N26">
        <f t="shared" si="2"/>
        <v>0.12937450390409361</v>
      </c>
      <c r="O26">
        <f t="shared" si="3"/>
        <v>5.2417051362978105E-2</v>
      </c>
      <c r="P26">
        <f t="shared" si="4"/>
        <v>-8.533701831156839E-3</v>
      </c>
    </row>
    <row r="27" spans="1:16" x14ac:dyDescent="0.25">
      <c r="A27" s="1">
        <v>43952</v>
      </c>
      <c r="B27">
        <v>9580.2998050000006</v>
      </c>
      <c r="C27">
        <v>41.853499999999997</v>
      </c>
      <c r="D27">
        <v>56.82</v>
      </c>
      <c r="G27" s="1">
        <v>43952</v>
      </c>
      <c r="H27">
        <f t="shared" si="1"/>
        <v>-2.8767179852585908E-2</v>
      </c>
      <c r="I27">
        <f t="shared" si="5"/>
        <v>-2.9660747665341613E-2</v>
      </c>
      <c r="J27">
        <f t="shared" si="5"/>
        <v>2.080629870448816E-2</v>
      </c>
      <c r="M27" s="1">
        <v>43952</v>
      </c>
      <c r="N27">
        <f t="shared" si="2"/>
        <v>-3.636820105741629E-2</v>
      </c>
      <c r="O27">
        <f t="shared" si="3"/>
        <v>-4.3017705736754078E-2</v>
      </c>
      <c r="P27">
        <f t="shared" si="4"/>
        <v>1.6039079668808215E-2</v>
      </c>
    </row>
    <row r="28" spans="1:16" x14ac:dyDescent="0.25">
      <c r="A28" s="1">
        <v>43983</v>
      </c>
      <c r="B28">
        <v>10302.099609999999</v>
      </c>
      <c r="C28">
        <v>43.558</v>
      </c>
      <c r="D28">
        <v>57.67</v>
      </c>
      <c r="G28" s="1">
        <v>43983</v>
      </c>
      <c r="H28">
        <f t="shared" si="1"/>
        <v>7.2638833714688378E-2</v>
      </c>
      <c r="I28">
        <f t="shared" si="5"/>
        <v>3.9917957870779314E-2</v>
      </c>
      <c r="J28">
        <f t="shared" si="5"/>
        <v>1.4848731201279462E-2</v>
      </c>
      <c r="M28" s="1">
        <v>43983</v>
      </c>
      <c r="N28">
        <f t="shared" si="2"/>
        <v>6.5037812509858003E-2</v>
      </c>
      <c r="O28">
        <f t="shared" si="3"/>
        <v>2.6560999799366845E-2</v>
      </c>
      <c r="P28">
        <f t="shared" si="4"/>
        <v>1.0081512165599518E-2</v>
      </c>
    </row>
    <row r="29" spans="1:16" x14ac:dyDescent="0.25">
      <c r="A29" s="1">
        <v>44013</v>
      </c>
      <c r="B29">
        <v>11073.450199999999</v>
      </c>
      <c r="C29">
        <v>48.177500000000002</v>
      </c>
      <c r="D29">
        <v>58.42</v>
      </c>
      <c r="G29" s="1">
        <v>44013</v>
      </c>
      <c r="H29">
        <f t="shared" si="1"/>
        <v>7.2202649251589771E-2</v>
      </c>
      <c r="I29">
        <f t="shared" si="5"/>
        <v>0.10079872376152173</v>
      </c>
      <c r="J29">
        <f t="shared" si="5"/>
        <v>1.2921189332273712E-2</v>
      </c>
      <c r="M29" s="1">
        <v>44013</v>
      </c>
      <c r="N29">
        <f t="shared" si="2"/>
        <v>6.4601628046759396E-2</v>
      </c>
      <c r="O29">
        <f t="shared" si="3"/>
        <v>8.7441765690109266E-2</v>
      </c>
      <c r="P29">
        <f t="shared" si="4"/>
        <v>8.1539702965937669E-3</v>
      </c>
    </row>
    <row r="30" spans="1:16" x14ac:dyDescent="0.25">
      <c r="A30" s="1">
        <v>44044</v>
      </c>
      <c r="B30">
        <v>11387.5</v>
      </c>
      <c r="C30">
        <v>46.338500000000003</v>
      </c>
      <c r="D30">
        <v>59.1</v>
      </c>
      <c r="G30" s="1">
        <v>44044</v>
      </c>
      <c r="H30">
        <f t="shared" si="1"/>
        <v>2.7965893241526603E-2</v>
      </c>
      <c r="I30">
        <f t="shared" si="5"/>
        <v>-3.8918958052855765E-2</v>
      </c>
      <c r="J30">
        <f t="shared" si="5"/>
        <v>1.157262745245754E-2</v>
      </c>
      <c r="M30" s="1">
        <v>44044</v>
      </c>
      <c r="N30">
        <f t="shared" si="2"/>
        <v>2.0364872036696222E-2</v>
      </c>
      <c r="O30">
        <f t="shared" si="3"/>
        <v>-5.2275916124268233E-2</v>
      </c>
      <c r="P30">
        <f t="shared" si="4"/>
        <v>6.8054084167775957E-3</v>
      </c>
    </row>
    <row r="31" spans="1:16" x14ac:dyDescent="0.25">
      <c r="A31" s="1">
        <v>44075</v>
      </c>
      <c r="B31">
        <v>11247.54981</v>
      </c>
      <c r="C31">
        <v>45.085500000000003</v>
      </c>
      <c r="D31">
        <v>58.89</v>
      </c>
      <c r="G31" s="1">
        <v>44075</v>
      </c>
      <c r="H31">
        <f t="shared" si="1"/>
        <v>-1.2365952323016833E-2</v>
      </c>
      <c r="I31">
        <f t="shared" si="5"/>
        <v>-2.7412461983682881E-2</v>
      </c>
      <c r="J31">
        <f t="shared" si="5"/>
        <v>-3.5596274555731479E-3</v>
      </c>
      <c r="M31" s="1">
        <v>44075</v>
      </c>
      <c r="N31">
        <f t="shared" si="2"/>
        <v>-1.9966973527847213E-2</v>
      </c>
      <c r="O31">
        <f t="shared" si="3"/>
        <v>-4.0769420055095346E-2</v>
      </c>
      <c r="P31">
        <f t="shared" si="4"/>
        <v>-8.3268464912530926E-3</v>
      </c>
    </row>
    <row r="32" spans="1:16" x14ac:dyDescent="0.25">
      <c r="A32" s="1">
        <v>44105</v>
      </c>
      <c r="B32">
        <v>11642.400390000001</v>
      </c>
      <c r="C32">
        <v>45.368000000000002</v>
      </c>
      <c r="D32">
        <v>58.63</v>
      </c>
      <c r="G32" s="1">
        <v>44105</v>
      </c>
      <c r="H32">
        <f t="shared" si="1"/>
        <v>3.4503329852166927E-2</v>
      </c>
      <c r="I32">
        <f t="shared" si="5"/>
        <v>6.2463236583268772E-3</v>
      </c>
      <c r="J32">
        <f t="shared" si="5"/>
        <v>-4.4247859803555837E-3</v>
      </c>
      <c r="M32" s="1">
        <v>44105</v>
      </c>
      <c r="N32">
        <f t="shared" si="2"/>
        <v>2.6902308647336545E-2</v>
      </c>
      <c r="O32">
        <f t="shared" si="3"/>
        <v>-7.1106344130855894E-3</v>
      </c>
      <c r="P32">
        <f t="shared" si="4"/>
        <v>-9.1920050160355284E-3</v>
      </c>
    </row>
    <row r="33" spans="1:16" x14ac:dyDescent="0.25">
      <c r="A33" s="1">
        <v>44136</v>
      </c>
      <c r="B33">
        <v>12968.950199999999</v>
      </c>
      <c r="C33">
        <v>43.773499999999999</v>
      </c>
      <c r="D33">
        <v>59.3</v>
      </c>
      <c r="G33" s="1">
        <v>44136</v>
      </c>
      <c r="H33">
        <f t="shared" si="1"/>
        <v>0.10790441430502772</v>
      </c>
      <c r="I33">
        <f t="shared" si="5"/>
        <v>-3.5778399260546712E-2</v>
      </c>
      <c r="J33">
        <f t="shared" si="5"/>
        <v>1.1362795027555892E-2</v>
      </c>
      <c r="M33" s="1">
        <v>44136</v>
      </c>
      <c r="N33">
        <f t="shared" si="2"/>
        <v>0.10030339310019734</v>
      </c>
      <c r="O33">
        <f t="shared" si="3"/>
        <v>-4.913535733195918E-2</v>
      </c>
      <c r="P33">
        <f t="shared" si="4"/>
        <v>6.5955759918759471E-3</v>
      </c>
    </row>
    <row r="34" spans="1:16" x14ac:dyDescent="0.25">
      <c r="A34" s="1">
        <v>44166</v>
      </c>
      <c r="B34">
        <v>13981.75</v>
      </c>
      <c r="C34">
        <v>44.982999999999997</v>
      </c>
      <c r="D34">
        <v>59.56</v>
      </c>
      <c r="G34" s="1">
        <v>44166</v>
      </c>
      <c r="H34">
        <f t="shared" si="1"/>
        <v>7.5194853378089718E-2</v>
      </c>
      <c r="I34">
        <f t="shared" si="5"/>
        <v>2.7256029165360334E-2</v>
      </c>
      <c r="J34">
        <f t="shared" si="5"/>
        <v>4.3749018121285229E-3</v>
      </c>
      <c r="M34" s="1">
        <v>44166</v>
      </c>
      <c r="N34">
        <f t="shared" si="2"/>
        <v>6.7593832173259344E-2</v>
      </c>
      <c r="O34">
        <f t="shared" si="3"/>
        <v>1.3899071093947868E-2</v>
      </c>
      <c r="P34">
        <f t="shared" si="4"/>
        <v>-3.9231722355142183E-4</v>
      </c>
    </row>
    <row r="35" spans="1:16" x14ac:dyDescent="0.25">
      <c r="A35" s="1">
        <v>44197</v>
      </c>
      <c r="B35">
        <v>13634.599609999999</v>
      </c>
      <c r="C35">
        <v>43.6295</v>
      </c>
      <c r="D35">
        <v>59.87</v>
      </c>
      <c r="G35" s="1">
        <v>44197</v>
      </c>
      <c r="H35">
        <f t="shared" si="1"/>
        <v>-2.5142256801768972E-2</v>
      </c>
      <c r="I35">
        <f t="shared" si="5"/>
        <v>-3.0551113551272557E-2</v>
      </c>
      <c r="J35">
        <f t="shared" si="5"/>
        <v>5.191337121452394E-3</v>
      </c>
      <c r="M35" s="1">
        <v>44197</v>
      </c>
      <c r="N35">
        <f t="shared" si="2"/>
        <v>-3.2743278006599354E-2</v>
      </c>
      <c r="O35">
        <f t="shared" si="3"/>
        <v>-4.3908071622685022E-2</v>
      </c>
      <c r="P35">
        <f t="shared" si="4"/>
        <v>4.2411808577244928E-4</v>
      </c>
    </row>
    <row r="36" spans="1:16" x14ac:dyDescent="0.25">
      <c r="A36" s="1">
        <v>44228</v>
      </c>
      <c r="B36">
        <v>14529.150390000001</v>
      </c>
      <c r="C36">
        <v>41.262999999999998</v>
      </c>
      <c r="D36">
        <v>59.24</v>
      </c>
      <c r="G36" s="1">
        <v>44228</v>
      </c>
      <c r="H36">
        <f t="shared" si="1"/>
        <v>6.3546352061148864E-2</v>
      </c>
      <c r="I36">
        <f t="shared" si="5"/>
        <v>-5.5767312419233946E-2</v>
      </c>
      <c r="J36">
        <f t="shared" si="5"/>
        <v>-1.0578555537662513E-2</v>
      </c>
      <c r="M36" s="1">
        <v>44228</v>
      </c>
      <c r="N36">
        <f t="shared" si="2"/>
        <v>5.5945330856318483E-2</v>
      </c>
      <c r="O36">
        <f t="shared" si="3"/>
        <v>-6.9124270490646414E-2</v>
      </c>
      <c r="P36">
        <f t="shared" si="4"/>
        <v>-1.5345774573342458E-2</v>
      </c>
    </row>
    <row r="37" spans="1:16" x14ac:dyDescent="0.25">
      <c r="A37" s="1">
        <v>44256</v>
      </c>
      <c r="B37">
        <v>14690.700199999999</v>
      </c>
      <c r="C37">
        <v>39.408000000000001</v>
      </c>
      <c r="D37">
        <v>59.05</v>
      </c>
      <c r="G37" s="1">
        <v>44256</v>
      </c>
      <c r="H37">
        <f t="shared" si="1"/>
        <v>1.1057651070402536E-2</v>
      </c>
      <c r="I37">
        <f t="shared" si="5"/>
        <v>-4.5997373267851811E-2</v>
      </c>
      <c r="J37">
        <f t="shared" si="5"/>
        <v>-3.2124467562268414E-3</v>
      </c>
      <c r="M37" s="1">
        <v>44256</v>
      </c>
      <c r="N37">
        <f t="shared" si="2"/>
        <v>3.4566298655721566E-3</v>
      </c>
      <c r="O37">
        <f t="shared" si="3"/>
        <v>-5.935433133926428E-2</v>
      </c>
      <c r="P37">
        <f t="shared" si="4"/>
        <v>-7.979665791906787E-3</v>
      </c>
    </row>
    <row r="38" spans="1:16" x14ac:dyDescent="0.25">
      <c r="A38" s="1">
        <v>44287</v>
      </c>
      <c r="B38">
        <v>14631.099609999999</v>
      </c>
      <c r="C38">
        <v>41.6325</v>
      </c>
      <c r="D38">
        <v>59.53</v>
      </c>
      <c r="G38" s="1">
        <v>44287</v>
      </c>
      <c r="H38">
        <f t="shared" si="1"/>
        <v>-4.0652806081918815E-3</v>
      </c>
      <c r="I38">
        <f t="shared" si="5"/>
        <v>5.4912270872106858E-2</v>
      </c>
      <c r="J38">
        <f t="shared" si="5"/>
        <v>8.0958445219274488E-3</v>
      </c>
      <c r="M38" s="1">
        <v>44287</v>
      </c>
      <c r="N38">
        <f t="shared" si="2"/>
        <v>-1.1666301813022261E-2</v>
      </c>
      <c r="O38">
        <f t="shared" si="3"/>
        <v>4.155531280069439E-2</v>
      </c>
      <c r="P38">
        <f t="shared" si="4"/>
        <v>3.3286254862475041E-3</v>
      </c>
    </row>
    <row r="39" spans="1:16" x14ac:dyDescent="0.25">
      <c r="A39" s="1">
        <v>44317</v>
      </c>
      <c r="B39">
        <v>15582.79981</v>
      </c>
      <c r="C39">
        <v>43.628500000000003</v>
      </c>
      <c r="D39">
        <v>59.88</v>
      </c>
      <c r="G39" s="1">
        <v>44317</v>
      </c>
      <c r="H39">
        <f t="shared" si="1"/>
        <v>6.3018356169115441E-2</v>
      </c>
      <c r="I39">
        <f t="shared" si="5"/>
        <v>4.6829494280471146E-2</v>
      </c>
      <c r="J39">
        <f t="shared" si="5"/>
        <v>5.862172386128895E-3</v>
      </c>
      <c r="M39" s="1">
        <v>44317</v>
      </c>
      <c r="N39">
        <f t="shared" si="2"/>
        <v>5.541733496428506E-2</v>
      </c>
      <c r="O39">
        <f t="shared" si="3"/>
        <v>3.3472536209058677E-2</v>
      </c>
      <c r="P39">
        <f t="shared" si="4"/>
        <v>1.0949533504489503E-3</v>
      </c>
    </row>
    <row r="40" spans="1:16" x14ac:dyDescent="0.25">
      <c r="A40" s="1">
        <v>44348</v>
      </c>
      <c r="B40">
        <v>15721.5</v>
      </c>
      <c r="C40">
        <v>41.458500000000001</v>
      </c>
      <c r="D40">
        <v>60.07</v>
      </c>
      <c r="G40" s="1">
        <v>44348</v>
      </c>
      <c r="H40">
        <f t="shared" si="1"/>
        <v>8.8614726071544869E-3</v>
      </c>
      <c r="I40">
        <f t="shared" si="5"/>
        <v>-5.101767962769093E-2</v>
      </c>
      <c r="J40">
        <f t="shared" si="5"/>
        <v>3.1679893106425199E-3</v>
      </c>
      <c r="M40" s="1">
        <v>44348</v>
      </c>
      <c r="N40">
        <f t="shared" si="2"/>
        <v>1.2604514023241073E-3</v>
      </c>
      <c r="O40">
        <f t="shared" si="3"/>
        <v>-6.4374637699103399E-2</v>
      </c>
      <c r="P40">
        <f t="shared" si="4"/>
        <v>-1.5992297250374248E-3</v>
      </c>
    </row>
    <row r="41" spans="1:16" x14ac:dyDescent="0.25">
      <c r="A41" s="1">
        <v>44378</v>
      </c>
      <c r="B41">
        <v>15763.04981</v>
      </c>
      <c r="C41">
        <v>42.948500000000003</v>
      </c>
      <c r="D41">
        <v>60.06</v>
      </c>
      <c r="G41" s="1">
        <v>44378</v>
      </c>
      <c r="H41">
        <f t="shared" si="1"/>
        <v>2.6393792746931964E-3</v>
      </c>
      <c r="I41">
        <f t="shared" si="5"/>
        <v>3.5308796586709726E-2</v>
      </c>
      <c r="J41">
        <f t="shared" si="5"/>
        <v>-1.6648630688585983E-4</v>
      </c>
      <c r="M41" s="1">
        <v>44378</v>
      </c>
      <c r="N41">
        <f t="shared" si="2"/>
        <v>-4.9616419301371836E-3</v>
      </c>
      <c r="O41">
        <f t="shared" si="3"/>
        <v>2.1951838515297258E-2</v>
      </c>
      <c r="P41">
        <f t="shared" si="4"/>
        <v>-4.9337053425658048E-3</v>
      </c>
    </row>
    <row r="42" spans="1:16" x14ac:dyDescent="0.25">
      <c r="A42" s="1">
        <v>44409</v>
      </c>
      <c r="B42">
        <v>17132.199219999999</v>
      </c>
      <c r="C42">
        <v>41.917999999999999</v>
      </c>
      <c r="D42">
        <v>60.23</v>
      </c>
      <c r="G42" s="1">
        <v>44409</v>
      </c>
      <c r="H42">
        <f t="shared" si="1"/>
        <v>8.3291106646018853E-2</v>
      </c>
      <c r="I42">
        <f t="shared" si="5"/>
        <v>-2.4286394538810784E-2</v>
      </c>
      <c r="J42">
        <f t="shared" si="5"/>
        <v>2.8265045004453372E-3</v>
      </c>
      <c r="M42" s="1">
        <v>44409</v>
      </c>
      <c r="N42">
        <f t="shared" si="2"/>
        <v>7.5690085441188479E-2</v>
      </c>
      <c r="O42">
        <f t="shared" si="3"/>
        <v>-3.7643352610223252E-2</v>
      </c>
      <c r="P42">
        <f t="shared" si="4"/>
        <v>-1.9407145352346076E-3</v>
      </c>
    </row>
    <row r="43" spans="1:16" x14ac:dyDescent="0.25">
      <c r="A43" s="1">
        <v>44440</v>
      </c>
      <c r="B43">
        <v>17618.150389999999</v>
      </c>
      <c r="C43">
        <v>40.840499999999999</v>
      </c>
      <c r="D43">
        <v>60.53</v>
      </c>
      <c r="G43" s="1">
        <v>44440</v>
      </c>
      <c r="H43">
        <f t="shared" si="1"/>
        <v>2.7969954590458142E-2</v>
      </c>
      <c r="I43">
        <f t="shared" si="5"/>
        <v>-2.6041092830328346E-2</v>
      </c>
      <c r="J43">
        <f t="shared" si="5"/>
        <v>4.9685428479663406E-3</v>
      </c>
      <c r="M43" s="1">
        <v>44440</v>
      </c>
      <c r="N43">
        <f t="shared" si="2"/>
        <v>2.0368933385627765E-2</v>
      </c>
      <c r="O43">
        <f t="shared" si="3"/>
        <v>-3.9398050901740811E-2</v>
      </c>
      <c r="P43">
        <f t="shared" si="4"/>
        <v>2.0132381228639591E-4</v>
      </c>
    </row>
    <row r="44" spans="1:16" x14ac:dyDescent="0.25">
      <c r="A44" s="1">
        <v>44470</v>
      </c>
      <c r="B44">
        <v>17671.650389999999</v>
      </c>
      <c r="C44">
        <v>42.549500000000002</v>
      </c>
      <c r="D44">
        <v>60.56</v>
      </c>
      <c r="G44" s="1">
        <v>44470</v>
      </c>
      <c r="H44">
        <f t="shared" si="1"/>
        <v>3.0320398417752175E-3</v>
      </c>
      <c r="I44">
        <f t="shared" si="5"/>
        <v>4.0993867948385249E-2</v>
      </c>
      <c r="J44">
        <f t="shared" si="5"/>
        <v>4.9549922559756542E-4</v>
      </c>
      <c r="M44" s="1">
        <v>44470</v>
      </c>
      <c r="N44">
        <f t="shared" si="2"/>
        <v>-4.5689813630551621E-3</v>
      </c>
      <c r="O44">
        <f t="shared" si="3"/>
        <v>2.763690987697278E-2</v>
      </c>
      <c r="P44">
        <f t="shared" si="4"/>
        <v>-4.271719810082379E-3</v>
      </c>
    </row>
    <row r="45" spans="1:16" x14ac:dyDescent="0.25">
      <c r="A45" s="1">
        <v>44501</v>
      </c>
      <c r="B45">
        <v>16983.199219999999</v>
      </c>
      <c r="C45">
        <v>42.6</v>
      </c>
      <c r="D45">
        <v>60.52</v>
      </c>
      <c r="G45" s="1">
        <v>44501</v>
      </c>
      <c r="H45">
        <f t="shared" si="1"/>
        <v>-3.97371084412367E-2</v>
      </c>
      <c r="I45">
        <f t="shared" si="5"/>
        <v>1.1861492062998835E-3</v>
      </c>
      <c r="J45">
        <f t="shared" si="5"/>
        <v>-6.6072020903813473E-4</v>
      </c>
      <c r="M45" s="1">
        <v>44501</v>
      </c>
      <c r="N45">
        <f t="shared" si="2"/>
        <v>-4.7338129646067081E-2</v>
      </c>
      <c r="O45">
        <f t="shared" si="3"/>
        <v>-1.2170808865112584E-2</v>
      </c>
      <c r="P45">
        <f t="shared" si="4"/>
        <v>-5.4279392447180797E-3</v>
      </c>
    </row>
    <row r="46" spans="1:16" x14ac:dyDescent="0.25">
      <c r="A46" s="1">
        <v>44531</v>
      </c>
      <c r="B46">
        <v>17354.050780000001</v>
      </c>
      <c r="C46">
        <v>42.578499999999998</v>
      </c>
      <c r="D46">
        <v>60.74</v>
      </c>
      <c r="G46" s="1">
        <v>44531</v>
      </c>
      <c r="H46">
        <f t="shared" si="1"/>
        <v>2.1601379285644911E-2</v>
      </c>
      <c r="I46">
        <f t="shared" si="5"/>
        <v>-5.0482223698706911E-4</v>
      </c>
      <c r="J46">
        <f t="shared" si="5"/>
        <v>3.6285706974474247E-3</v>
      </c>
      <c r="M46" s="1">
        <v>44531</v>
      </c>
      <c r="N46">
        <f t="shared" si="2"/>
        <v>1.4000358080814531E-2</v>
      </c>
      <c r="O46">
        <f t="shared" si="3"/>
        <v>-1.3861780308399536E-2</v>
      </c>
      <c r="P46">
        <f t="shared" si="4"/>
        <v>-1.13864833823252E-3</v>
      </c>
    </row>
    <row r="47" spans="1:16" x14ac:dyDescent="0.25">
      <c r="A47" s="1">
        <v>44562</v>
      </c>
      <c r="B47">
        <v>17339.849610000001</v>
      </c>
      <c r="C47">
        <v>42.17</v>
      </c>
      <c r="D47">
        <v>60.76</v>
      </c>
      <c r="G47" s="1">
        <v>44562</v>
      </c>
      <c r="H47">
        <f t="shared" si="1"/>
        <v>-8.1865518915391286E-4</v>
      </c>
      <c r="I47">
        <f t="shared" si="5"/>
        <v>-9.6403632798691581E-3</v>
      </c>
      <c r="J47">
        <f t="shared" si="5"/>
        <v>3.2921810996942012E-4</v>
      </c>
      <c r="M47" s="1">
        <v>44562</v>
      </c>
      <c r="N47">
        <f t="shared" si="2"/>
        <v>-8.4196763939842923E-3</v>
      </c>
      <c r="O47">
        <f t="shared" si="3"/>
        <v>-2.2997321351281623E-2</v>
      </c>
      <c r="P47">
        <f t="shared" si="4"/>
        <v>-4.4380009257105248E-3</v>
      </c>
    </row>
    <row r="48" spans="1:16" x14ac:dyDescent="0.25">
      <c r="A48" s="1">
        <v>44593</v>
      </c>
      <c r="B48">
        <v>16793.900389999999</v>
      </c>
      <c r="C48">
        <v>44.58</v>
      </c>
      <c r="D48">
        <v>60.58</v>
      </c>
      <c r="G48" s="1">
        <v>44593</v>
      </c>
      <c r="H48">
        <f t="shared" si="1"/>
        <v>-3.1991549845605947E-2</v>
      </c>
      <c r="I48">
        <f t="shared" si="5"/>
        <v>5.5576260199254275E-2</v>
      </c>
      <c r="J48">
        <f t="shared" si="5"/>
        <v>-2.9668721284809071E-3</v>
      </c>
      <c r="M48" s="1">
        <v>44593</v>
      </c>
      <c r="N48">
        <f t="shared" si="2"/>
        <v>-3.9592571050436329E-2</v>
      </c>
      <c r="O48">
        <f t="shared" si="3"/>
        <v>4.2219302127841807E-2</v>
      </c>
      <c r="P48">
        <f t="shared" si="4"/>
        <v>-7.7340911641608518E-3</v>
      </c>
    </row>
    <row r="49" spans="1:17" x14ac:dyDescent="0.25">
      <c r="A49" s="1">
        <v>44621</v>
      </c>
      <c r="B49">
        <v>17464.75</v>
      </c>
      <c r="C49">
        <v>45.4</v>
      </c>
      <c r="D49">
        <v>60.77</v>
      </c>
      <c r="G49" s="1">
        <v>44621</v>
      </c>
      <c r="H49">
        <f t="shared" si="1"/>
        <v>3.9168815354573866E-2</v>
      </c>
      <c r="I49">
        <f t="shared" si="5"/>
        <v>1.8226777089579479E-2</v>
      </c>
      <c r="J49">
        <f t="shared" si="5"/>
        <v>3.1314405481727165E-3</v>
      </c>
      <c r="M49" s="1">
        <v>44621</v>
      </c>
      <c r="N49">
        <f t="shared" si="2"/>
        <v>3.1567794149743485E-2</v>
      </c>
      <c r="O49">
        <f t="shared" si="3"/>
        <v>4.8698190181670122E-3</v>
      </c>
      <c r="P49">
        <f t="shared" si="4"/>
        <v>-1.6357784875072282E-3</v>
      </c>
    </row>
    <row r="50" spans="1:17" x14ac:dyDescent="0.25">
      <c r="A50" s="1">
        <v>44652</v>
      </c>
      <c r="B50">
        <v>17102.550780000001</v>
      </c>
      <c r="C50">
        <v>46</v>
      </c>
      <c r="D50">
        <v>60.93</v>
      </c>
      <c r="G50" s="1">
        <v>44652</v>
      </c>
      <c r="H50">
        <f t="shared" si="1"/>
        <v>-2.0956943008208235E-2</v>
      </c>
      <c r="I50">
        <f t="shared" si="5"/>
        <v>1.3129291441792802E-2</v>
      </c>
      <c r="J50">
        <f t="shared" si="5"/>
        <v>2.6294181131391197E-3</v>
      </c>
      <c r="M50" s="1">
        <v>44652</v>
      </c>
      <c r="N50">
        <f t="shared" si="2"/>
        <v>-2.8557964213038613E-2</v>
      </c>
      <c r="O50">
        <f t="shared" si="3"/>
        <v>-2.2766662961966506E-4</v>
      </c>
      <c r="P50">
        <f t="shared" si="4"/>
        <v>-2.137800922540825E-3</v>
      </c>
    </row>
    <row r="51" spans="1:17" x14ac:dyDescent="0.25">
      <c r="A51" s="1">
        <v>44682</v>
      </c>
      <c r="B51">
        <v>16584.550780000001</v>
      </c>
      <c r="C51">
        <v>45.09</v>
      </c>
      <c r="D51">
        <v>60.52</v>
      </c>
      <c r="G51" s="1">
        <v>44682</v>
      </c>
      <c r="H51">
        <f t="shared" si="1"/>
        <v>-3.0756034693991539E-2</v>
      </c>
      <c r="I51">
        <f t="shared" si="5"/>
        <v>-1.9980904056102082E-2</v>
      </c>
      <c r="J51">
        <f t="shared" si="5"/>
        <v>-6.7517753402477664E-3</v>
      </c>
      <c r="M51" s="1">
        <v>44682</v>
      </c>
      <c r="N51">
        <f t="shared" si="2"/>
        <v>-3.8357055898821921E-2</v>
      </c>
      <c r="O51">
        <f t="shared" si="3"/>
        <v>-3.333786212751455E-2</v>
      </c>
      <c r="P51">
        <f t="shared" si="4"/>
        <v>-1.151899437592771E-2</v>
      </c>
    </row>
    <row r="52" spans="1:17" x14ac:dyDescent="0.25">
      <c r="A52" s="1">
        <v>44713</v>
      </c>
      <c r="B52">
        <v>15780.25</v>
      </c>
      <c r="C52">
        <v>45.04</v>
      </c>
      <c r="D52">
        <v>60.05</v>
      </c>
      <c r="G52" s="1">
        <v>44713</v>
      </c>
      <c r="H52">
        <f t="shared" si="1"/>
        <v>-4.9712427979904196E-2</v>
      </c>
      <c r="I52">
        <f t="shared" si="5"/>
        <v>-1.1095086015579746E-3</v>
      </c>
      <c r="J52">
        <f t="shared" si="5"/>
        <v>-7.7963403941627299E-3</v>
      </c>
      <c r="M52" s="1">
        <v>44713</v>
      </c>
      <c r="N52">
        <f t="shared" si="2"/>
        <v>-5.7313449184734577E-2</v>
      </c>
      <c r="O52">
        <f t="shared" si="3"/>
        <v>-1.4466466672970441E-2</v>
      </c>
      <c r="P52">
        <f t="shared" si="4"/>
        <v>-1.2563559429842674E-2</v>
      </c>
    </row>
    <row r="53" spans="1:17" x14ac:dyDescent="0.25">
      <c r="A53" s="1">
        <v>44743</v>
      </c>
      <c r="B53">
        <v>17158.25</v>
      </c>
      <c r="C53">
        <v>45.24</v>
      </c>
      <c r="D53">
        <v>60.33</v>
      </c>
      <c r="G53" s="1">
        <v>44743</v>
      </c>
      <c r="H53">
        <f t="shared" si="1"/>
        <v>8.3719949376114669E-2</v>
      </c>
      <c r="I53">
        <f t="shared" si="5"/>
        <v>4.4306674164848962E-3</v>
      </c>
      <c r="J53">
        <f t="shared" si="5"/>
        <v>4.6519439266778555E-3</v>
      </c>
      <c r="M53" s="1">
        <v>44743</v>
      </c>
      <c r="N53">
        <f t="shared" si="2"/>
        <v>7.6118928171284295E-2</v>
      </c>
      <c r="O53">
        <f t="shared" si="3"/>
        <v>-8.9262906549275704E-3</v>
      </c>
      <c r="P53">
        <f t="shared" si="4"/>
        <v>-1.1527510900208923E-4</v>
      </c>
    </row>
    <row r="54" spans="1:17" x14ac:dyDescent="0.25">
      <c r="A54" s="1">
        <v>44774</v>
      </c>
      <c r="B54">
        <v>17759.300780000001</v>
      </c>
      <c r="C54">
        <v>44.99</v>
      </c>
      <c r="D54">
        <v>60.99</v>
      </c>
      <c r="G54" s="1">
        <v>44774</v>
      </c>
      <c r="H54">
        <f t="shared" si="1"/>
        <v>3.4430258786106969E-2</v>
      </c>
      <c r="I54">
        <f t="shared" si="5"/>
        <v>-5.5414083948387444E-3</v>
      </c>
      <c r="J54">
        <f t="shared" si="5"/>
        <v>1.0880423855694555E-2</v>
      </c>
      <c r="M54" s="1">
        <v>44774</v>
      </c>
      <c r="N54">
        <f t="shared" si="2"/>
        <v>2.6829237581276588E-2</v>
      </c>
      <c r="O54">
        <f t="shared" si="3"/>
        <v>-1.8898366466251211E-2</v>
      </c>
      <c r="P54">
        <f t="shared" si="4"/>
        <v>6.1132048200146106E-3</v>
      </c>
    </row>
    <row r="55" spans="1:17" x14ac:dyDescent="0.25">
      <c r="A55" s="1">
        <v>44805</v>
      </c>
      <c r="B55">
        <v>17094.349610000001</v>
      </c>
      <c r="C55">
        <v>44.3</v>
      </c>
      <c r="D55">
        <v>61.87</v>
      </c>
      <c r="G55" s="1">
        <v>44805</v>
      </c>
      <c r="H55">
        <f t="shared" si="1"/>
        <v>-3.8161389553355282E-2</v>
      </c>
      <c r="I55">
        <f t="shared" si="5"/>
        <v>-1.5455565801991096E-2</v>
      </c>
      <c r="J55">
        <f t="shared" si="5"/>
        <v>1.4325493234532416E-2</v>
      </c>
      <c r="M55" s="1">
        <v>44805</v>
      </c>
      <c r="N55">
        <f t="shared" si="2"/>
        <v>-4.5762410758185663E-2</v>
      </c>
      <c r="O55">
        <f t="shared" si="3"/>
        <v>-2.8812523873403564E-2</v>
      </c>
      <c r="P55">
        <f t="shared" si="4"/>
        <v>9.5582741988524712E-3</v>
      </c>
    </row>
    <row r="56" spans="1:17" x14ac:dyDescent="0.25">
      <c r="A56" s="1">
        <v>44835</v>
      </c>
      <c r="B56">
        <v>18012.199219999999</v>
      </c>
      <c r="C56">
        <v>44.43</v>
      </c>
      <c r="D56">
        <v>61.29</v>
      </c>
      <c r="G56" s="1">
        <v>44835</v>
      </c>
      <c r="H56">
        <f t="shared" si="1"/>
        <v>5.2301286042199399E-2</v>
      </c>
      <c r="I56">
        <f t="shared" si="5"/>
        <v>2.9302398967271303E-3</v>
      </c>
      <c r="J56">
        <f t="shared" si="5"/>
        <v>-9.4187120452570352E-3</v>
      </c>
      <c r="M56" s="1">
        <v>44835</v>
      </c>
      <c r="N56">
        <f t="shared" si="2"/>
        <v>4.4700264837369018E-2</v>
      </c>
      <c r="O56">
        <f t="shared" si="3"/>
        <v>-1.0426718174685337E-2</v>
      </c>
      <c r="P56">
        <f t="shared" si="4"/>
        <v>-1.418593108093698E-2</v>
      </c>
    </row>
    <row r="57" spans="1:17" x14ac:dyDescent="0.25">
      <c r="A57" s="1">
        <v>44866</v>
      </c>
      <c r="B57">
        <v>18758.349610000001</v>
      </c>
      <c r="C57">
        <v>46.43</v>
      </c>
      <c r="D57">
        <v>61.81</v>
      </c>
      <c r="G57" s="1">
        <v>44866</v>
      </c>
      <c r="H57">
        <f t="shared" si="1"/>
        <v>4.0589703045218466E-2</v>
      </c>
      <c r="I57">
        <f t="shared" si="5"/>
        <v>4.403088508401326E-2</v>
      </c>
      <c r="J57">
        <f t="shared" si="5"/>
        <v>8.448466173541537E-3</v>
      </c>
      <c r="M57" s="1">
        <v>44866</v>
      </c>
      <c r="N57">
        <f t="shared" si="2"/>
        <v>3.2988681840388084E-2</v>
      </c>
      <c r="O57">
        <f t="shared" si="3"/>
        <v>3.0673927012600792E-2</v>
      </c>
      <c r="P57">
        <f t="shared" si="4"/>
        <v>3.6812471378615923E-3</v>
      </c>
    </row>
    <row r="58" spans="1:17" x14ac:dyDescent="0.25">
      <c r="A58" s="1">
        <v>44896</v>
      </c>
      <c r="B58">
        <v>18105.300780000001</v>
      </c>
      <c r="C58">
        <v>48.1</v>
      </c>
      <c r="D58">
        <v>62.71</v>
      </c>
      <c r="G58" s="1">
        <v>44896</v>
      </c>
      <c r="H58">
        <f t="shared" si="1"/>
        <v>-3.5434209657637543E-2</v>
      </c>
      <c r="I58">
        <f t="shared" si="5"/>
        <v>3.5336375079885282E-2</v>
      </c>
      <c r="J58">
        <f t="shared" si="5"/>
        <v>1.4455760883747389E-2</v>
      </c>
      <c r="M58" s="1">
        <v>44896</v>
      </c>
      <c r="N58">
        <f t="shared" si="2"/>
        <v>-4.3035230862467924E-2</v>
      </c>
      <c r="O58">
        <f t="shared" si="3"/>
        <v>2.1979417008472814E-2</v>
      </c>
      <c r="P58">
        <f t="shared" si="4"/>
        <v>9.6885418480674446E-3</v>
      </c>
    </row>
    <row r="59" spans="1:17" x14ac:dyDescent="0.25">
      <c r="A59" s="1">
        <v>44927</v>
      </c>
      <c r="B59">
        <v>17662.150389999999</v>
      </c>
      <c r="C59">
        <v>49.89</v>
      </c>
      <c r="D59">
        <v>62.79</v>
      </c>
      <c r="G59" s="1">
        <v>44927</v>
      </c>
      <c r="H59">
        <f t="shared" si="1"/>
        <v>-2.4780802268830442E-2</v>
      </c>
      <c r="I59">
        <f t="shared" si="5"/>
        <v>3.6538404761230533E-2</v>
      </c>
      <c r="J59">
        <f t="shared" si="5"/>
        <v>1.2749005710885929E-3</v>
      </c>
      <c r="M59" s="1">
        <v>44927</v>
      </c>
      <c r="N59">
        <f t="shared" si="2"/>
        <v>-3.2381823473660823E-2</v>
      </c>
      <c r="O59">
        <f t="shared" si="3"/>
        <v>2.3181446689818065E-2</v>
      </c>
      <c r="P59">
        <f t="shared" si="4"/>
        <v>-3.4923184645913518E-3</v>
      </c>
    </row>
    <row r="60" spans="1:17" x14ac:dyDescent="0.25">
      <c r="A60" s="1">
        <v>44958</v>
      </c>
      <c r="B60">
        <v>17303.949219999999</v>
      </c>
      <c r="C60">
        <v>48.83</v>
      </c>
      <c r="D60">
        <v>63.26</v>
      </c>
      <c r="G60" s="1">
        <v>44958</v>
      </c>
      <c r="H60">
        <f t="shared" si="1"/>
        <v>-2.0489199836232753E-2</v>
      </c>
      <c r="I60">
        <f t="shared" si="5"/>
        <v>-2.1475703799377122E-2</v>
      </c>
      <c r="J60">
        <f t="shared" si="5"/>
        <v>7.457392751484806E-3</v>
      </c>
      <c r="M60" s="1">
        <v>44958</v>
      </c>
      <c r="N60">
        <f t="shared" si="2"/>
        <v>-2.8090221041063131E-2</v>
      </c>
      <c r="O60">
        <f t="shared" si="3"/>
        <v>-3.4832661870789587E-2</v>
      </c>
      <c r="P60">
        <f t="shared" si="4"/>
        <v>2.6901737158048613E-3</v>
      </c>
    </row>
    <row r="61" spans="1:17" x14ac:dyDescent="0.25">
      <c r="A61" s="1">
        <v>44986</v>
      </c>
      <c r="B61">
        <v>16945.050780000001</v>
      </c>
      <c r="C61">
        <v>52.24</v>
      </c>
      <c r="D61">
        <v>63.09</v>
      </c>
      <c r="G61" s="1">
        <v>44986</v>
      </c>
      <c r="H61">
        <f t="shared" si="1"/>
        <v>-2.0958952256122744E-2</v>
      </c>
      <c r="I61">
        <f t="shared" si="5"/>
        <v>6.7503606894606882E-2</v>
      </c>
      <c r="J61">
        <f t="shared" si="5"/>
        <v>-2.6909394947846159E-3</v>
      </c>
      <c r="M61" s="1">
        <v>44986</v>
      </c>
      <c r="N61">
        <f t="shared" si="2"/>
        <v>-2.8559973460953125E-2</v>
      </c>
      <c r="O61">
        <f t="shared" si="3"/>
        <v>5.4146648823194414E-2</v>
      </c>
      <c r="P61">
        <f t="shared" si="4"/>
        <v>-7.4581585304645606E-3</v>
      </c>
    </row>
    <row r="62" spans="1:17" x14ac:dyDescent="0.25">
      <c r="A62" s="1">
        <v>45009</v>
      </c>
      <c r="B62">
        <v>16945.050780000001</v>
      </c>
      <c r="C62">
        <v>52.39</v>
      </c>
      <c r="D62">
        <v>63.1</v>
      </c>
      <c r="G62" s="1">
        <v>45009</v>
      </c>
      <c r="H62">
        <f t="shared" si="1"/>
        <v>0</v>
      </c>
      <c r="I62">
        <f t="shared" si="5"/>
        <v>2.8672484519527567E-3</v>
      </c>
      <c r="J62">
        <f t="shared" si="5"/>
        <v>1.5849116444933419E-4</v>
      </c>
      <c r="M62" s="1">
        <v>45009</v>
      </c>
      <c r="N62">
        <f t="shared" si="2"/>
        <v>-7.6010212048303796E-3</v>
      </c>
      <c r="O62">
        <f t="shared" si="3"/>
        <v>-1.0489709619459709E-2</v>
      </c>
      <c r="P62">
        <f t="shared" si="4"/>
        <v>-4.6087278712306102E-3</v>
      </c>
    </row>
    <row r="63" spans="1:17" x14ac:dyDescent="0.25">
      <c r="G63" s="7" t="s">
        <v>22</v>
      </c>
      <c r="H63" s="7">
        <f>AVERAGE(H3:H62)</f>
        <v>7.6010212048303796E-3</v>
      </c>
      <c r="I63" s="7">
        <f t="shared" ref="I63:J63" si="6">AVERAGE(I3:I62)</f>
        <v>1.3356958071412467E-2</v>
      </c>
      <c r="J63" s="7">
        <f t="shared" si="6"/>
        <v>4.7672190356799447E-3</v>
      </c>
      <c r="M63" s="7" t="s">
        <v>23</v>
      </c>
      <c r="N63" s="7">
        <f>VAR(N3:N62)</f>
        <v>3.1928868343306144E-3</v>
      </c>
      <c r="O63" s="7">
        <f t="shared" ref="O63:P63" si="7">VAR(O3:O62)</f>
        <v>1.484491423639733E-3</v>
      </c>
      <c r="P63" s="7">
        <f t="shared" si="7"/>
        <v>6.716733916521775E-5</v>
      </c>
      <c r="Q63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Asset Allocation Data</vt:lpstr>
      <vt:lpstr>COVARIANCE</vt:lpstr>
      <vt:lpstr>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Sanjib Dutta</cp:lastModifiedBy>
  <dcterms:created xsi:type="dcterms:W3CDTF">2023-03-27T04:02:29Z</dcterms:created>
  <dcterms:modified xsi:type="dcterms:W3CDTF">2023-04-06T07:42:56Z</dcterms:modified>
</cp:coreProperties>
</file>