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C:\Users\Arindam Banerjee\Downloads\"/>
    </mc:Choice>
  </mc:AlternateContent>
  <xr:revisionPtr revIDLastSave="0" documentId="13_ncr:1_{52D8B862-043A-46DE-838B-D9745A526F0B}" xr6:coauthVersionLast="47" xr6:coauthVersionMax="47" xr10:uidLastSave="{00000000-0000-0000-0000-000000000000}"/>
  <bookViews>
    <workbookView xWindow="-108" yWindow="-108" windowWidth="23256" windowHeight="12456" xr2:uid="{2A175E0F-3F1E-4393-BE4F-9E7005C876E7}"/>
  </bookViews>
  <sheets>
    <sheet name="Sheet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472" i="1" l="1"/>
  <c r="C473" i="1"/>
  <c r="C474" i="1" s="1"/>
  <c r="C472" i="1"/>
  <c r="C469" i="1"/>
  <c r="C466" i="1"/>
  <c r="C460" i="1"/>
  <c r="C449" i="1"/>
  <c r="C443" i="1"/>
  <c r="L428" i="1"/>
  <c r="J428" i="1"/>
  <c r="K428" i="1"/>
  <c r="K433" i="1"/>
  <c r="I433" i="1"/>
  <c r="E423" i="1"/>
  <c r="C405" i="1"/>
  <c r="C403" i="1"/>
  <c r="C402" i="1"/>
  <c r="C395" i="1"/>
  <c r="C360" i="1"/>
  <c r="C359" i="1"/>
  <c r="C358" i="1"/>
  <c r="L363" i="1"/>
  <c r="C357" i="1"/>
  <c r="K354" i="1"/>
  <c r="K373" i="1"/>
  <c r="E330" i="1"/>
  <c r="C304" i="1"/>
  <c r="C306" i="1" s="1"/>
  <c r="C293" i="1"/>
  <c r="C292" i="1"/>
  <c r="C291" i="1"/>
  <c r="J267" i="1"/>
  <c r="H269" i="1"/>
  <c r="H270" i="1" s="1"/>
  <c r="H271" i="1" s="1"/>
  <c r="H272" i="1" s="1"/>
  <c r="H273" i="1" s="1"/>
  <c r="H274" i="1" s="1"/>
  <c r="H275" i="1" s="1"/>
  <c r="H276" i="1" s="1"/>
  <c r="H277" i="1" s="1"/>
  <c r="H278" i="1" s="1"/>
  <c r="H279" i="1" s="1"/>
  <c r="H280" i="1" s="1"/>
  <c r="H281" i="1" s="1"/>
  <c r="H282" i="1" s="1"/>
  <c r="H283" i="1" s="1"/>
  <c r="H284" i="1" s="1"/>
  <c r="H285" i="1" s="1"/>
  <c r="H286" i="1" s="1"/>
  <c r="H287" i="1" s="1"/>
  <c r="H268" i="1"/>
  <c r="C271" i="1"/>
  <c r="C270" i="1"/>
  <c r="H235" i="1"/>
  <c r="H236" i="1" s="1"/>
  <c r="H237" i="1" s="1"/>
  <c r="H238" i="1" s="1"/>
  <c r="H239" i="1" s="1"/>
  <c r="H240" i="1" s="1"/>
  <c r="H241" i="1" s="1"/>
  <c r="H242" i="1" s="1"/>
  <c r="H243" i="1" s="1"/>
  <c r="H244" i="1" s="1"/>
  <c r="H245" i="1" s="1"/>
  <c r="H246" i="1" s="1"/>
  <c r="H247" i="1" s="1"/>
  <c r="H248" i="1" s="1"/>
  <c r="H249" i="1" s="1"/>
  <c r="H250" i="1" s="1"/>
  <c r="H251" i="1" s="1"/>
  <c r="H252" i="1" s="1"/>
  <c r="H253" i="1" s="1"/>
  <c r="H254" i="1" s="1"/>
  <c r="H255" i="1" s="1"/>
  <c r="H256" i="1" s="1"/>
  <c r="H257" i="1" s="1"/>
  <c r="H258" i="1" s="1"/>
  <c r="H259" i="1" s="1"/>
  <c r="H260" i="1" s="1"/>
  <c r="H261" i="1" s="1"/>
  <c r="H262" i="1" s="1"/>
  <c r="H263" i="1" s="1"/>
  <c r="H234" i="1"/>
  <c r="C226" i="1"/>
  <c r="C224" i="1"/>
  <c r="C188" i="1"/>
  <c r="C185" i="1"/>
  <c r="C183" i="1"/>
  <c r="C181" i="1"/>
  <c r="C170" i="1"/>
  <c r="C163" i="1"/>
  <c r="C162" i="1"/>
  <c r="C153" i="1"/>
  <c r="C148" i="1"/>
  <c r="B135" i="1"/>
  <c r="B132" i="1"/>
  <c r="B129" i="1"/>
  <c r="B108" i="1"/>
  <c r="B109" i="1" s="1"/>
  <c r="B114" i="1" s="1"/>
  <c r="B112" i="1"/>
  <c r="B111" i="1"/>
  <c r="C87" i="1"/>
  <c r="B79" i="1"/>
  <c r="B74" i="1"/>
  <c r="B81" i="1" s="1"/>
  <c r="B46" i="1"/>
  <c r="B45" i="1"/>
  <c r="B54" i="1" s="1"/>
  <c r="B44" i="1"/>
  <c r="B53" i="1" s="1"/>
  <c r="B43" i="1"/>
  <c r="B52" i="1" s="1"/>
  <c r="B55" i="1"/>
  <c r="B21" i="1"/>
  <c r="B22" i="1" s="1"/>
  <c r="B12" i="1"/>
  <c r="B11" i="1"/>
  <c r="B10" i="1"/>
  <c r="B56" i="1" l="1"/>
</calcChain>
</file>

<file path=xl/sharedStrings.xml><?xml version="1.0" encoding="utf-8"?>
<sst xmlns="http://schemas.openxmlformats.org/spreadsheetml/2006/main" count="246" uniqueCount="95">
  <si>
    <t>‘A’ promises to pay ‘B’ a sum of Rs. 20000 at the end of 3 years and another Rs. 40000 at the end of 5 years from now. What cash amount should be accepted now in lieu of the above two payments if interest is 5% p.a?</t>
  </si>
  <si>
    <t>Q 1</t>
  </si>
  <si>
    <t>PV????</t>
  </si>
  <si>
    <t>FV1</t>
  </si>
  <si>
    <t>FV2</t>
  </si>
  <si>
    <t>RATE</t>
  </si>
  <si>
    <t>NPER 1</t>
  </si>
  <si>
    <t>YEARS</t>
  </si>
  <si>
    <t>NPER2</t>
  </si>
  <si>
    <t>PV 1</t>
  </si>
  <si>
    <t>PV2</t>
  </si>
  <si>
    <t>PV</t>
  </si>
  <si>
    <t>Q2</t>
  </si>
  <si>
    <t>FV????</t>
  </si>
  <si>
    <t>NPER1</t>
  </si>
  <si>
    <t>RATE1</t>
  </si>
  <si>
    <t>RATE2</t>
  </si>
  <si>
    <t>FV</t>
  </si>
  <si>
    <t>FV1=PV1</t>
  </si>
  <si>
    <t>Q3</t>
  </si>
  <si>
    <t>FV3</t>
  </si>
  <si>
    <t>FV=FV1+FV2+FV3+FV4</t>
  </si>
  <si>
    <t>NPER3</t>
  </si>
  <si>
    <t>NPER4</t>
  </si>
  <si>
    <t>PV1</t>
  </si>
  <si>
    <t>PV1=50000</t>
  </si>
  <si>
    <t>PV2=50000</t>
  </si>
  <si>
    <t>PV3=50000</t>
  </si>
  <si>
    <t>PV3</t>
  </si>
  <si>
    <t>PV4</t>
  </si>
  <si>
    <t>FV4</t>
  </si>
  <si>
    <t>PV4=200000</t>
  </si>
  <si>
    <t>Q4</t>
  </si>
  <si>
    <t>RATE ANNUAL</t>
  </si>
  <si>
    <t>RATE HALFYR</t>
  </si>
  <si>
    <t>CONVERTIBILITY</t>
  </si>
  <si>
    <t>NPER</t>
  </si>
  <si>
    <t>PURCHASE PR</t>
  </si>
  <si>
    <t>DWNPT</t>
  </si>
  <si>
    <t>LOAN_PV</t>
  </si>
  <si>
    <t>TYPE</t>
  </si>
  <si>
    <t>PMT</t>
  </si>
  <si>
    <t>1ST JAN 24</t>
  </si>
  <si>
    <t>1ST JAN 25</t>
  </si>
  <si>
    <t>30TH JAN 2024</t>
  </si>
  <si>
    <t>30TH JAN 2025</t>
  </si>
  <si>
    <t>Q5</t>
  </si>
  <si>
    <t>PV=PV3+PV4</t>
  </si>
  <si>
    <t>Q6</t>
  </si>
  <si>
    <t>PA</t>
  </si>
  <si>
    <t>HALF YEARLY CONV</t>
  </si>
  <si>
    <t>CONVERTIBLE QUARTERLY</t>
  </si>
  <si>
    <t>RATE3</t>
  </si>
  <si>
    <t>Q7</t>
  </si>
  <si>
    <t>A.</t>
  </si>
  <si>
    <t>B.</t>
  </si>
  <si>
    <t>Q8</t>
  </si>
  <si>
    <t>TYPE1</t>
  </si>
  <si>
    <t>TYPE2</t>
  </si>
  <si>
    <t>PMT1</t>
  </si>
  <si>
    <t>PMT2</t>
  </si>
  <si>
    <t>Q9</t>
  </si>
  <si>
    <t>Q10</t>
  </si>
  <si>
    <t>DEDUCTION</t>
  </si>
  <si>
    <t>INVESTMENT</t>
  </si>
  <si>
    <t>Q11</t>
  </si>
  <si>
    <t>Q12</t>
  </si>
  <si>
    <t>INFLATION</t>
  </si>
  <si>
    <t>Q13</t>
  </si>
  <si>
    <t>90% OF FV1</t>
  </si>
  <si>
    <t>AMOUT REQ PA ON RET</t>
  </si>
  <si>
    <t>inflation</t>
  </si>
  <si>
    <t>rate2</t>
  </si>
  <si>
    <t>Q14</t>
  </si>
  <si>
    <t>Q15..</t>
  </si>
  <si>
    <t>Q16</t>
  </si>
  <si>
    <t>Q17</t>
  </si>
  <si>
    <t>Q18</t>
  </si>
  <si>
    <t>Q19</t>
  </si>
  <si>
    <t>Q20</t>
  </si>
  <si>
    <t>Q21</t>
  </si>
  <si>
    <t>YEAR</t>
  </si>
  <si>
    <t>PAYMENT</t>
  </si>
  <si>
    <t>IRR</t>
  </si>
  <si>
    <t>Q22</t>
  </si>
  <si>
    <t>r</t>
  </si>
  <si>
    <t>g</t>
  </si>
  <si>
    <t>Q23</t>
  </si>
  <si>
    <t>Q24</t>
  </si>
  <si>
    <t>FOR COMPUTATION OF RETIREMENT CORPUS</t>
  </si>
  <si>
    <t>FOR COMPUTATION OF ANNUAL INVESTMENT</t>
  </si>
  <si>
    <t>Q25</t>
  </si>
  <si>
    <t>CURRENT COST</t>
  </si>
  <si>
    <t>COST AFTER 2 YR</t>
  </si>
  <si>
    <t xml:space="preserve">NPER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</si>
</sst>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 #,##0;[Red]&quot;₹&quot;\ \-#,##0"/>
    <numFmt numFmtId="8" formatCode="&quot;₹&quot;\ #,##0.00;[Red]&quot;₹&quot;\ \-#,##0.00"/>
  </numFmts>
  <fonts count="3" x14ac:knownFonts="1">
    <font>
      <sz val="11"/>
      <color theme="1"/>
      <name val="Calibri"/>
      <family val="2"/>
      <scheme val="minor"/>
    </font>
    <font>
      <b/>
      <sz val="11"/>
      <color theme="1"/>
      <name val="Calibri"/>
      <family val="2"/>
      <scheme val="minor"/>
    </font>
    <font>
      <sz val="22"/>
      <color rgb="FF000000"/>
      <name val="Arial"/>
      <family val="2"/>
    </font>
  </fonts>
  <fills count="7">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92D050"/>
        <bgColor indexed="64"/>
      </patternFill>
    </fill>
    <fill>
      <patternFill patternType="solid">
        <fgColor rgb="FF00B050"/>
        <bgColor indexed="64"/>
      </patternFill>
    </fill>
    <fill>
      <patternFill patternType="solid">
        <fgColor rgb="FF00B0F0"/>
        <bgColor indexed="64"/>
      </patternFill>
    </fill>
  </fills>
  <borders count="1">
    <border>
      <left/>
      <right/>
      <top/>
      <bottom/>
      <diagonal/>
    </border>
  </borders>
  <cellStyleXfs count="1">
    <xf numFmtId="0" fontId="0" fillId="0" borderId="0"/>
  </cellStyleXfs>
  <cellXfs count="27">
    <xf numFmtId="0" fontId="0" fillId="0" borderId="0" xfId="0"/>
    <xf numFmtId="0" fontId="2" fillId="0" borderId="0" xfId="0" applyFont="1" applyAlignment="1">
      <alignment horizontal="left" vertical="top" wrapText="1" indent="6" readingOrder="1"/>
    </xf>
    <xf numFmtId="0" fontId="0" fillId="2" borderId="0" xfId="0" applyFill="1"/>
    <xf numFmtId="0" fontId="0" fillId="3" borderId="0" xfId="0" applyFill="1"/>
    <xf numFmtId="9" fontId="0" fillId="0" borderId="0" xfId="0" applyNumberFormat="1"/>
    <xf numFmtId="8" fontId="0" fillId="0" borderId="0" xfId="0" applyNumberFormat="1"/>
    <xf numFmtId="0" fontId="1" fillId="0" borderId="0" xfId="0" applyFont="1"/>
    <xf numFmtId="8" fontId="1" fillId="3" borderId="0" xfId="0" applyNumberFormat="1" applyFont="1" applyFill="1"/>
    <xf numFmtId="9" fontId="0" fillId="3" borderId="0" xfId="0" applyNumberFormat="1" applyFill="1"/>
    <xf numFmtId="9" fontId="0" fillId="2" borderId="0" xfId="0" applyNumberFormat="1" applyFill="1"/>
    <xf numFmtId="8" fontId="1" fillId="2" borderId="0" xfId="0" applyNumberFormat="1" applyFont="1" applyFill="1"/>
    <xf numFmtId="0" fontId="0" fillId="4" borderId="0" xfId="0" applyFill="1"/>
    <xf numFmtId="0" fontId="0" fillId="0" borderId="0" xfId="0" applyAlignment="1">
      <alignment wrapText="1"/>
    </xf>
    <xf numFmtId="0" fontId="0" fillId="5" borderId="0" xfId="0" applyFill="1" applyAlignment="1">
      <alignment wrapText="1"/>
    </xf>
    <xf numFmtId="0" fontId="0" fillId="3" borderId="0" xfId="0" applyFill="1" applyAlignment="1">
      <alignment wrapText="1"/>
    </xf>
    <xf numFmtId="8" fontId="1" fillId="0" borderId="0" xfId="0" applyNumberFormat="1" applyFont="1"/>
    <xf numFmtId="8" fontId="1" fillId="4" borderId="0" xfId="0" applyNumberFormat="1" applyFont="1" applyFill="1"/>
    <xf numFmtId="0" fontId="0" fillId="6" borderId="0" xfId="0" applyFill="1"/>
    <xf numFmtId="10" fontId="0" fillId="0" borderId="0" xfId="0" applyNumberFormat="1"/>
    <xf numFmtId="10" fontId="0" fillId="4" borderId="0" xfId="0" applyNumberFormat="1" applyFill="1"/>
    <xf numFmtId="2" fontId="0" fillId="4" borderId="0" xfId="0" applyNumberFormat="1" applyFill="1"/>
    <xf numFmtId="8" fontId="0" fillId="4" borderId="0" xfId="0" applyNumberFormat="1" applyFill="1"/>
    <xf numFmtId="1" fontId="0" fillId="0" borderId="0" xfId="0" applyNumberFormat="1"/>
    <xf numFmtId="9" fontId="0" fillId="2" borderId="0" xfId="0" applyNumberFormat="1" applyFill="1" applyAlignment="1">
      <alignment horizontal="center" vertical="center"/>
    </xf>
    <xf numFmtId="0" fontId="0" fillId="2" borderId="0" xfId="0" applyFill="1" applyAlignment="1">
      <alignment horizontal="center" vertical="center"/>
    </xf>
    <xf numFmtId="6" fontId="0" fillId="0" borderId="0" xfId="0" applyNumberFormat="1"/>
    <xf numFmtId="6" fontId="1" fillId="2" borderId="0" xfId="0" applyNumberFormat="1" applyFon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12</xdr:col>
      <xdr:colOff>441960</xdr:colOff>
      <xdr:row>4</xdr:row>
      <xdr:rowOff>30480</xdr:rowOff>
    </xdr:from>
    <xdr:ext cx="4640580" cy="1986826"/>
    <xdr:sp macro="" textlink="">
      <xdr:nvSpPr>
        <xdr:cNvPr id="2" name="TextBox 1">
          <a:extLst>
            <a:ext uri="{FF2B5EF4-FFF2-40B4-BE49-F238E27FC236}">
              <a16:creationId xmlns:a16="http://schemas.microsoft.com/office/drawing/2014/main" id="{48DD5AD7-D496-AA6C-346E-55CE7C26FC82}"/>
            </a:ext>
          </a:extLst>
        </xdr:cNvPr>
        <xdr:cNvSpPr txBox="1"/>
      </xdr:nvSpPr>
      <xdr:spPr>
        <a:xfrm>
          <a:off x="7863840" y="2331720"/>
          <a:ext cx="4640580" cy="198682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IN" sz="1100"/>
            <a:t>PV = 20000/(1+5%)^3 + 40000/(1+5%)^5</a:t>
          </a:r>
        </a:p>
        <a:p>
          <a:endParaRPr lang="en-IN" sz="1100"/>
        </a:p>
        <a:p>
          <a:endParaRPr lang="en-IN" sz="1100"/>
        </a:p>
        <a:p>
          <a:endParaRPr lang="en-IN" sz="1100"/>
        </a:p>
        <a:p>
          <a:endParaRPr lang="en-IN" sz="1100"/>
        </a:p>
        <a:p>
          <a:endParaRPr lang="en-IN" sz="1100"/>
        </a:p>
        <a:p>
          <a:endParaRPr lang="en-IN" sz="1100"/>
        </a:p>
        <a:p>
          <a:pPr marL="0" marR="0" lvl="0" indent="0" defTabSz="914400" rtl="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An employee aged 35 years invested Rs. 10000 in a savings instrument. The interest during the first 5 years is 8% pa and thereafter 6% pa. What amount would he get on retirement at the age of 58 years?</a:t>
          </a:r>
          <a:endParaRPr lang="en-IN">
            <a:effectLst/>
          </a:endParaRPr>
        </a:p>
        <a:p>
          <a:endParaRPr lang="en-IN" sz="1100"/>
        </a:p>
      </xdr:txBody>
    </xdr:sp>
    <xdr:clientData/>
  </xdr:oneCellAnchor>
  <xdr:twoCellAnchor>
    <xdr:from>
      <xdr:col>12</xdr:col>
      <xdr:colOff>320040</xdr:colOff>
      <xdr:row>39</xdr:row>
      <xdr:rowOff>7620</xdr:rowOff>
    </xdr:from>
    <xdr:to>
      <xdr:col>12</xdr:col>
      <xdr:colOff>6659880</xdr:colOff>
      <xdr:row>48</xdr:row>
      <xdr:rowOff>22860</xdr:rowOff>
    </xdr:to>
    <xdr:sp macro="" textlink="">
      <xdr:nvSpPr>
        <xdr:cNvPr id="3" name="TextBox 2">
          <a:extLst>
            <a:ext uri="{FF2B5EF4-FFF2-40B4-BE49-F238E27FC236}">
              <a16:creationId xmlns:a16="http://schemas.microsoft.com/office/drawing/2014/main" id="{A2E67EDF-916A-6F40-D007-AF5FE618341A}"/>
            </a:ext>
          </a:extLst>
        </xdr:cNvPr>
        <xdr:cNvSpPr txBox="1"/>
      </xdr:nvSpPr>
      <xdr:spPr>
        <a:xfrm>
          <a:off x="7741920" y="8709660"/>
          <a:ext cx="6339840" cy="16611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A person purchases a money back policy at the age of 32 years. He gets Rs. 50000 each at the end of 5, 10, and 15 years as survival benefits and a sum of Rs. 200000 on maturity at the end of 20 years. He invested all these payments at 6% pa. What is the accumulated amount available to him on retirement at the age of 60 years?</a:t>
          </a:r>
          <a:endParaRPr lang="en-IN" sz="1100"/>
        </a:p>
      </xdr:txBody>
    </xdr:sp>
    <xdr:clientData/>
  </xdr:twoCellAnchor>
  <xdr:oneCellAnchor>
    <xdr:from>
      <xdr:col>12</xdr:col>
      <xdr:colOff>281940</xdr:colOff>
      <xdr:row>71</xdr:row>
      <xdr:rowOff>7620</xdr:rowOff>
    </xdr:from>
    <xdr:ext cx="5151120" cy="2159053"/>
    <xdr:sp macro="" textlink="">
      <xdr:nvSpPr>
        <xdr:cNvPr id="4" name="TextBox 3">
          <a:extLst>
            <a:ext uri="{FF2B5EF4-FFF2-40B4-BE49-F238E27FC236}">
              <a16:creationId xmlns:a16="http://schemas.microsoft.com/office/drawing/2014/main" id="{AA2748F8-E1E3-9608-7B98-52AFE8BCEACE}"/>
            </a:ext>
          </a:extLst>
        </xdr:cNvPr>
        <xdr:cNvSpPr txBox="1"/>
      </xdr:nvSpPr>
      <xdr:spPr>
        <a:xfrm>
          <a:off x="8115300" y="14927580"/>
          <a:ext cx="5151120" cy="21590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marR="0" lvl="0" indent="0" defTabSz="914400" rtl="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The cash purchase price of a car is Rs. 200000. A company, however, offers instalment plan where under an immediate payment of Rs. 40000 is to be made and a series of 5 half yearly payments made thereafter. The first instalment is payable after 6 months. If the company wishes to realize a rate of interest of 10% convertible half yearly, calculate the half yearly instalment.</a:t>
          </a:r>
        </a:p>
        <a:p>
          <a:pPr marL="0" marR="0" lvl="0" indent="0" defTabSz="914400" rtl="0" eaLnBrk="1" fontAlgn="auto" latinLnBrk="0" hangingPunct="1">
            <a:lnSpc>
              <a:spcPct val="100000"/>
            </a:lnSpc>
            <a:spcBef>
              <a:spcPts val="0"/>
            </a:spcBef>
            <a:spcAft>
              <a:spcPts val="0"/>
            </a:spcAft>
            <a:buClrTx/>
            <a:buSzTx/>
            <a:buFontTx/>
            <a:buNone/>
            <a:tabLst/>
            <a:defRPr/>
          </a:pPr>
          <a:endParaRPr lang="en-US" sz="1100">
            <a:solidFill>
              <a:schemeClr val="tx1"/>
            </a:solidFill>
            <a:effectLst/>
            <a:latin typeface="+mn-lt"/>
            <a:ea typeface="+mn-ea"/>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endParaRPr lang="en-US" sz="1100">
            <a:solidFill>
              <a:schemeClr val="tx1"/>
            </a:solidFill>
            <a:effectLst/>
            <a:latin typeface="+mn-lt"/>
            <a:ea typeface="+mn-ea"/>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ANNUITY </a:t>
          </a:r>
        </a:p>
        <a:p>
          <a:pPr marL="0" marR="0" lvl="0" indent="0" defTabSz="914400" rtl="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1.</a:t>
          </a:r>
          <a:r>
            <a:rPr lang="en-US" sz="1100" baseline="0">
              <a:solidFill>
                <a:schemeClr val="tx1"/>
              </a:solidFill>
              <a:effectLst/>
              <a:latin typeface="+mn-lt"/>
              <a:ea typeface="+mn-ea"/>
              <a:cs typeface="+mn-cs"/>
            </a:rPr>
            <a:t> ORDINARY ANNUITY</a:t>
          </a:r>
        </a:p>
        <a:p>
          <a:pPr marL="0" marR="0" lvl="0" indent="0" defTabSz="914400" rtl="0" eaLnBrk="1" fontAlgn="auto" latinLnBrk="0" hangingPunct="1">
            <a:lnSpc>
              <a:spcPct val="100000"/>
            </a:lnSpc>
            <a:spcBef>
              <a:spcPts val="0"/>
            </a:spcBef>
            <a:spcAft>
              <a:spcPts val="0"/>
            </a:spcAft>
            <a:buClrTx/>
            <a:buSzTx/>
            <a:buFontTx/>
            <a:buNone/>
            <a:tabLst/>
            <a:defRPr/>
          </a:pPr>
          <a:r>
            <a:rPr lang="en-US" sz="1100" baseline="0">
              <a:solidFill>
                <a:schemeClr val="tx1"/>
              </a:solidFill>
              <a:effectLst/>
              <a:latin typeface="+mn-lt"/>
              <a:ea typeface="+mn-ea"/>
              <a:cs typeface="+mn-cs"/>
            </a:rPr>
            <a:t>2. ANNUITY DUE</a:t>
          </a:r>
        </a:p>
        <a:p>
          <a:pPr marL="0" marR="0" lvl="0" indent="0" defTabSz="914400" rtl="0" eaLnBrk="1" fontAlgn="auto" latinLnBrk="0" hangingPunct="1">
            <a:lnSpc>
              <a:spcPct val="100000"/>
            </a:lnSpc>
            <a:spcBef>
              <a:spcPts val="0"/>
            </a:spcBef>
            <a:spcAft>
              <a:spcPts val="0"/>
            </a:spcAft>
            <a:buClrTx/>
            <a:buSzTx/>
            <a:buFontTx/>
            <a:buNone/>
            <a:tabLst/>
            <a:defRPr/>
          </a:pPr>
          <a:endParaRPr lang="en-IN">
            <a:effectLst/>
          </a:endParaRPr>
        </a:p>
        <a:p>
          <a:endParaRPr lang="en-IN" sz="1100"/>
        </a:p>
      </xdr:txBody>
    </xdr:sp>
    <xdr:clientData/>
  </xdr:oneCellAnchor>
  <xdr:twoCellAnchor>
    <xdr:from>
      <xdr:col>12</xdr:col>
      <xdr:colOff>373380</xdr:colOff>
      <xdr:row>82</xdr:row>
      <xdr:rowOff>15240</xdr:rowOff>
    </xdr:from>
    <xdr:to>
      <xdr:col>12</xdr:col>
      <xdr:colOff>5417820</xdr:colOff>
      <xdr:row>90</xdr:row>
      <xdr:rowOff>7620</xdr:rowOff>
    </xdr:to>
    <xdr:sp macro="" textlink="">
      <xdr:nvSpPr>
        <xdr:cNvPr id="5" name="TextBox 4">
          <a:extLst>
            <a:ext uri="{FF2B5EF4-FFF2-40B4-BE49-F238E27FC236}">
              <a16:creationId xmlns:a16="http://schemas.microsoft.com/office/drawing/2014/main" id="{FD4EAF41-B2E0-9D18-94C3-24ED4A6DB6A2}"/>
            </a:ext>
          </a:extLst>
        </xdr:cNvPr>
        <xdr:cNvSpPr txBox="1"/>
      </xdr:nvSpPr>
      <xdr:spPr>
        <a:xfrm>
          <a:off x="8206740" y="16946880"/>
          <a:ext cx="5044440" cy="1455420"/>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Calculate the present value of an</a:t>
          </a:r>
          <a:r>
            <a:rPr lang="en-US" sz="1100">
              <a:solidFill>
                <a:srgbClr val="FF0000"/>
              </a:solidFill>
              <a:effectLst/>
              <a:latin typeface="+mn-lt"/>
              <a:ea typeface="+mn-ea"/>
              <a:cs typeface="+mn-cs"/>
            </a:rPr>
            <a:t> immediate </a:t>
          </a:r>
          <a:r>
            <a:rPr lang="en-US" sz="1100">
              <a:solidFill>
                <a:schemeClr val="dk1"/>
              </a:solidFill>
              <a:effectLst/>
              <a:latin typeface="+mn-lt"/>
              <a:ea typeface="+mn-ea"/>
              <a:cs typeface="+mn-cs"/>
            </a:rPr>
            <a:t>PENSION payable for </a:t>
          </a:r>
          <a:r>
            <a:rPr lang="en-US" sz="1100">
              <a:solidFill>
                <a:srgbClr val="FF0000"/>
              </a:solidFill>
              <a:effectLst/>
              <a:latin typeface="+mn-lt"/>
              <a:ea typeface="+mn-ea"/>
              <a:cs typeface="+mn-cs"/>
            </a:rPr>
            <a:t>20 years certain </a:t>
          </a:r>
          <a:r>
            <a:rPr lang="en-US" sz="1100">
              <a:solidFill>
                <a:schemeClr val="dk1"/>
              </a:solidFill>
              <a:effectLst/>
              <a:latin typeface="+mn-lt"/>
              <a:ea typeface="+mn-ea"/>
              <a:cs typeface="+mn-cs"/>
            </a:rPr>
            <a:t>at the rate of 15000 pa. The first instalment being due  at the end of one year. Assume rate of interest as 7% pa. </a:t>
          </a:r>
          <a:endParaRPr lang="en-IN" sz="1100"/>
        </a:p>
      </xdr:txBody>
    </xdr:sp>
    <xdr:clientData/>
  </xdr:twoCellAnchor>
  <xdr:twoCellAnchor>
    <xdr:from>
      <xdr:col>11</xdr:col>
      <xdr:colOff>487680</xdr:colOff>
      <xdr:row>103</xdr:row>
      <xdr:rowOff>137160</xdr:rowOff>
    </xdr:from>
    <xdr:to>
      <xdr:col>12</xdr:col>
      <xdr:colOff>4076700</xdr:colOff>
      <xdr:row>115</xdr:row>
      <xdr:rowOff>91440</xdr:rowOff>
    </xdr:to>
    <xdr:sp macro="" textlink="">
      <xdr:nvSpPr>
        <xdr:cNvPr id="7" name="TextBox 6">
          <a:extLst>
            <a:ext uri="{FF2B5EF4-FFF2-40B4-BE49-F238E27FC236}">
              <a16:creationId xmlns:a16="http://schemas.microsoft.com/office/drawing/2014/main" id="{3C9C6FE9-3889-0646-1CA6-35E1E4856E04}"/>
            </a:ext>
          </a:extLst>
        </xdr:cNvPr>
        <xdr:cNvSpPr txBox="1"/>
      </xdr:nvSpPr>
      <xdr:spPr>
        <a:xfrm>
          <a:off x="7932420" y="20909280"/>
          <a:ext cx="4198620" cy="214884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rtl="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What would be the PV at a rate of interest of 5% pa of a deferred PENSION payable for 10 years certain, the first instalment falling due at the end of 6 years from now. The annuity is payable at the rate of Rs. 100000 pa for the first 5 years and Rs. 200000 for the next 5 years.</a:t>
          </a:r>
          <a:endParaRPr lang="en-IN">
            <a:effectLst/>
          </a:endParaRPr>
        </a:p>
        <a:p>
          <a:endParaRPr lang="en-IN" sz="1100"/>
        </a:p>
      </xdr:txBody>
    </xdr:sp>
    <xdr:clientData/>
  </xdr:twoCellAnchor>
  <xdr:oneCellAnchor>
    <xdr:from>
      <xdr:col>12</xdr:col>
      <xdr:colOff>220980</xdr:colOff>
      <xdr:row>127</xdr:row>
      <xdr:rowOff>7620</xdr:rowOff>
    </xdr:from>
    <xdr:ext cx="5227320" cy="2171700"/>
    <xdr:sp macro="" textlink="">
      <xdr:nvSpPr>
        <xdr:cNvPr id="6" name="TextBox 5">
          <a:extLst>
            <a:ext uri="{FF2B5EF4-FFF2-40B4-BE49-F238E27FC236}">
              <a16:creationId xmlns:a16="http://schemas.microsoft.com/office/drawing/2014/main" id="{1547C358-DDDE-BBEB-1B26-E3224DC9F70D}"/>
            </a:ext>
          </a:extLst>
        </xdr:cNvPr>
        <xdr:cNvSpPr txBox="1"/>
      </xdr:nvSpPr>
      <xdr:spPr>
        <a:xfrm>
          <a:off x="8343900" y="25168860"/>
          <a:ext cx="5227320" cy="21717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100">
              <a:solidFill>
                <a:schemeClr val="tx1"/>
              </a:solidFill>
              <a:effectLst/>
              <a:latin typeface="+mn-lt"/>
              <a:ea typeface="+mn-ea"/>
              <a:cs typeface="+mn-cs"/>
            </a:rPr>
            <a:t>A sum of Rs. 50000 is invested at a rate of interest of 5% pa. After 7 years, the rate of interest was changed to 5% pa convertible half yearly. After a further period of 3 years, the rate was again changed to 6% pa convertible quarterly. Find the accumulated amount at the end of 15 years from commencement.</a:t>
          </a:r>
          <a:endParaRPr lang="en-IN" sz="1100"/>
        </a:p>
      </xdr:txBody>
    </xdr:sp>
    <xdr:clientData/>
  </xdr:oneCellAnchor>
  <xdr:twoCellAnchor>
    <xdr:from>
      <xdr:col>12</xdr:col>
      <xdr:colOff>426720</xdr:colOff>
      <xdr:row>142</xdr:row>
      <xdr:rowOff>106680</xdr:rowOff>
    </xdr:from>
    <xdr:to>
      <xdr:col>12</xdr:col>
      <xdr:colOff>5052060</xdr:colOff>
      <xdr:row>153</xdr:row>
      <xdr:rowOff>160020</xdr:rowOff>
    </xdr:to>
    <xdr:sp macro="" textlink="">
      <xdr:nvSpPr>
        <xdr:cNvPr id="8" name="TextBox 7">
          <a:extLst>
            <a:ext uri="{FF2B5EF4-FFF2-40B4-BE49-F238E27FC236}">
              <a16:creationId xmlns:a16="http://schemas.microsoft.com/office/drawing/2014/main" id="{47F9784D-5AB0-0A80-F65E-E218832F47F2}"/>
            </a:ext>
          </a:extLst>
        </xdr:cNvPr>
        <xdr:cNvSpPr txBox="1"/>
      </xdr:nvSpPr>
      <xdr:spPr>
        <a:xfrm>
          <a:off x="8549640" y="28011120"/>
          <a:ext cx="4625340" cy="20650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rtl="0" eaLnBrk="1" fontAlgn="base" hangingPunct="1"/>
          <a:r>
            <a:rPr lang="en-US" sz="1100">
              <a:solidFill>
                <a:schemeClr val="dk1"/>
              </a:solidFill>
              <a:effectLst/>
              <a:latin typeface="+mn-lt"/>
              <a:ea typeface="+mn-ea"/>
              <a:cs typeface="+mn-cs"/>
            </a:rPr>
            <a:t>Which yields the higher rate of interest for every Rs. 1000 in a bank or an NSC giving the following maturity values respectively?</a:t>
          </a:r>
          <a:endParaRPr lang="en-IN">
            <a:effectLst/>
          </a:endParaRPr>
        </a:p>
        <a:p>
          <a:pPr rtl="0" eaLnBrk="1" fontAlgn="base" hangingPunct="1"/>
          <a:r>
            <a:rPr lang="en-US" sz="1100">
              <a:solidFill>
                <a:schemeClr val="dk1"/>
              </a:solidFill>
              <a:effectLst/>
              <a:latin typeface="+mn-lt"/>
              <a:ea typeface="+mn-ea"/>
              <a:cs typeface="+mn-cs"/>
            </a:rPr>
            <a:t>Rs. 1629 after 5 years in a Bank FD</a:t>
          </a:r>
          <a:endParaRPr lang="en-IN">
            <a:effectLst/>
          </a:endParaRPr>
        </a:p>
        <a:p>
          <a:pPr rtl="0" eaLnBrk="1" fontAlgn="base" hangingPunct="1"/>
          <a:r>
            <a:rPr lang="en-US" sz="1100">
              <a:solidFill>
                <a:schemeClr val="dk1"/>
              </a:solidFill>
              <a:effectLst/>
              <a:latin typeface="+mn-lt"/>
              <a:ea typeface="+mn-ea"/>
              <a:cs typeface="+mn-cs"/>
            </a:rPr>
            <a:t>Rs. 1901 after 6 years in NSC </a:t>
          </a:r>
          <a:endParaRPr lang="en-IN">
            <a:effectLst/>
          </a:endParaRPr>
        </a:p>
        <a:p>
          <a:endParaRPr lang="en-IN" sz="1100"/>
        </a:p>
      </xdr:txBody>
    </xdr:sp>
    <xdr:clientData/>
  </xdr:twoCellAnchor>
  <xdr:oneCellAnchor>
    <xdr:from>
      <xdr:col>12</xdr:col>
      <xdr:colOff>579120</xdr:colOff>
      <xdr:row>156</xdr:row>
      <xdr:rowOff>76200</xdr:rowOff>
    </xdr:from>
    <xdr:ext cx="4982518" cy="1125693"/>
    <xdr:sp macro="" textlink="">
      <xdr:nvSpPr>
        <xdr:cNvPr id="9" name="TextBox 8">
          <a:extLst>
            <a:ext uri="{FF2B5EF4-FFF2-40B4-BE49-F238E27FC236}">
              <a16:creationId xmlns:a16="http://schemas.microsoft.com/office/drawing/2014/main" id="{9444DB74-5C0B-DF01-2282-40B3A107970B}"/>
            </a:ext>
          </a:extLst>
        </xdr:cNvPr>
        <xdr:cNvSpPr txBox="1"/>
      </xdr:nvSpPr>
      <xdr:spPr>
        <a:xfrm>
          <a:off x="8702040" y="30540960"/>
          <a:ext cx="4982518" cy="11256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rtl="0" eaLnBrk="1" fontAlgn="base" hangingPunct="1"/>
          <a:r>
            <a:rPr lang="en-US" sz="1100">
              <a:solidFill>
                <a:schemeClr val="tx1"/>
              </a:solidFill>
              <a:effectLst/>
              <a:latin typeface="+mn-lt"/>
              <a:ea typeface="+mn-ea"/>
              <a:cs typeface="+mn-cs"/>
            </a:rPr>
            <a:t>Ms. Ritu deposited a sum of Rs. 2500000 in an annuity certain plan for 25 years</a:t>
          </a:r>
        </a:p>
        <a:p>
          <a:pPr rtl="0" eaLnBrk="1" fontAlgn="base" hangingPunct="1"/>
          <a:r>
            <a:rPr lang="en-US" sz="1100">
              <a:solidFill>
                <a:schemeClr val="tx1"/>
              </a:solidFill>
              <a:effectLst/>
              <a:latin typeface="+mn-lt"/>
              <a:ea typeface="+mn-ea"/>
              <a:cs typeface="+mn-cs"/>
            </a:rPr>
            <a:t> providing a yield of 6% pa. What would be the amount of PENSION if she wishes to </a:t>
          </a:r>
        </a:p>
        <a:p>
          <a:pPr rtl="0" eaLnBrk="1" fontAlgn="base" hangingPunct="1"/>
          <a:r>
            <a:rPr lang="en-US" sz="1100">
              <a:solidFill>
                <a:schemeClr val="tx1"/>
              </a:solidFill>
              <a:effectLst/>
              <a:latin typeface="+mn-lt"/>
              <a:ea typeface="+mn-ea"/>
              <a:cs typeface="+mn-cs"/>
            </a:rPr>
            <a:t>receive annual annuity payments:</a:t>
          </a:r>
          <a:endParaRPr lang="en-IN">
            <a:effectLst/>
          </a:endParaRPr>
        </a:p>
        <a:p>
          <a:pPr rtl="0" eaLnBrk="1" fontAlgn="base" hangingPunct="1"/>
          <a:r>
            <a:rPr lang="en-US" sz="1100">
              <a:solidFill>
                <a:schemeClr val="tx1"/>
              </a:solidFill>
              <a:effectLst/>
              <a:latin typeface="+mn-lt"/>
              <a:ea typeface="+mn-ea"/>
              <a:cs typeface="+mn-cs"/>
            </a:rPr>
            <a:t>I) Payable in arrears</a:t>
          </a:r>
          <a:endParaRPr lang="en-IN">
            <a:effectLst/>
          </a:endParaRPr>
        </a:p>
        <a:p>
          <a:pPr rtl="0" eaLnBrk="1" fontAlgn="base" hangingPunct="1"/>
          <a:r>
            <a:rPr lang="en-US" sz="1100">
              <a:solidFill>
                <a:schemeClr val="tx1"/>
              </a:solidFill>
              <a:effectLst/>
              <a:latin typeface="+mn-lt"/>
              <a:ea typeface="+mn-ea"/>
              <a:cs typeface="+mn-cs"/>
            </a:rPr>
            <a:t>II)</a:t>
          </a:r>
          <a:r>
            <a:rPr lang="en-US" sz="1100" baseline="0">
              <a:solidFill>
                <a:schemeClr val="tx1"/>
              </a:solidFill>
              <a:effectLst/>
              <a:latin typeface="+mn-lt"/>
              <a:ea typeface="+mn-ea"/>
              <a:cs typeface="+mn-cs"/>
            </a:rPr>
            <a:t> </a:t>
          </a:r>
          <a:r>
            <a:rPr lang="en-US" sz="1100">
              <a:solidFill>
                <a:schemeClr val="tx1"/>
              </a:solidFill>
              <a:effectLst/>
              <a:latin typeface="+mn-lt"/>
              <a:ea typeface="+mn-ea"/>
              <a:cs typeface="+mn-cs"/>
            </a:rPr>
            <a:t>Payable in advance</a:t>
          </a:r>
          <a:endParaRPr lang="en-IN">
            <a:effectLst/>
          </a:endParaRPr>
        </a:p>
        <a:p>
          <a:endParaRPr lang="en-IN" sz="1100"/>
        </a:p>
      </xdr:txBody>
    </xdr:sp>
    <xdr:clientData/>
  </xdr:oneCellAnchor>
  <xdr:oneCellAnchor>
    <xdr:from>
      <xdr:col>12</xdr:col>
      <xdr:colOff>922020</xdr:colOff>
      <xdr:row>165</xdr:row>
      <xdr:rowOff>76200</xdr:rowOff>
    </xdr:from>
    <xdr:ext cx="2392680" cy="1814599"/>
    <xdr:sp macro="" textlink="">
      <xdr:nvSpPr>
        <xdr:cNvPr id="10" name="TextBox 9">
          <a:extLst>
            <a:ext uri="{FF2B5EF4-FFF2-40B4-BE49-F238E27FC236}">
              <a16:creationId xmlns:a16="http://schemas.microsoft.com/office/drawing/2014/main" id="{52697E53-DF19-83D4-11CF-C2FEFB46FC48}"/>
            </a:ext>
          </a:extLst>
        </xdr:cNvPr>
        <xdr:cNvSpPr txBox="1"/>
      </xdr:nvSpPr>
      <xdr:spPr>
        <a:xfrm>
          <a:off x="9044940" y="32186880"/>
          <a:ext cx="2392680" cy="181459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marR="0" lvl="0" indent="0" defTabSz="914400" rtl="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Mr. Vijay got a sum of Rs. 1000000 on retirement. He spends Rs. 100000 on renovation of his house, Rs. 200000 on a new car and keeps Rs. 200000 as reserve for emergencies. The balance amount is invested at 8% pa in a plan allowing withdrawal of Rs. 50000 at the end of each year. How long his money will last in the said plan? </a:t>
          </a:r>
          <a:endParaRPr lang="en-IN">
            <a:effectLst/>
          </a:endParaRPr>
        </a:p>
        <a:p>
          <a:endParaRPr lang="en-IN" sz="1100"/>
        </a:p>
      </xdr:txBody>
    </xdr:sp>
    <xdr:clientData/>
  </xdr:oneCellAnchor>
  <xdr:oneCellAnchor>
    <xdr:from>
      <xdr:col>12</xdr:col>
      <xdr:colOff>822960</xdr:colOff>
      <xdr:row>176</xdr:row>
      <xdr:rowOff>121920</xdr:rowOff>
    </xdr:from>
    <xdr:ext cx="2887980" cy="2331279"/>
    <xdr:sp macro="" textlink="">
      <xdr:nvSpPr>
        <xdr:cNvPr id="11" name="TextBox 10">
          <a:extLst>
            <a:ext uri="{FF2B5EF4-FFF2-40B4-BE49-F238E27FC236}">
              <a16:creationId xmlns:a16="http://schemas.microsoft.com/office/drawing/2014/main" id="{921E298C-43F1-177E-E971-05A260B680F7}"/>
            </a:ext>
          </a:extLst>
        </xdr:cNvPr>
        <xdr:cNvSpPr txBox="1"/>
      </xdr:nvSpPr>
      <xdr:spPr>
        <a:xfrm>
          <a:off x="8945880" y="34244280"/>
          <a:ext cx="2887980" cy="233127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marR="0" lvl="0" indent="0" defTabSz="914400" rtl="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Ashok, a middle level executive, aged 45 years saves at 9% pa Rs. 200000 in the beginning of a year for the first 8 years and then stops saving on account of certain financial contingencies. On retirement at the age of 65 years, he intends to keep aside a sum of Rs. 500000 out of the accumulated amount of the above savings as liquid money for emergencies and to invest the balance amount at 6% pa providing withdrawal of a fixed amount at the end of every year for 20 years. Find the amount of annual withdrawals.</a:t>
          </a:r>
          <a:endParaRPr lang="en-IN">
            <a:effectLst/>
          </a:endParaRPr>
        </a:p>
        <a:p>
          <a:endParaRPr lang="en-IN" sz="1100"/>
        </a:p>
      </xdr:txBody>
    </xdr:sp>
    <xdr:clientData/>
  </xdr:oneCellAnchor>
  <xdr:oneCellAnchor>
    <xdr:from>
      <xdr:col>12</xdr:col>
      <xdr:colOff>441960</xdr:colOff>
      <xdr:row>221</xdr:row>
      <xdr:rowOff>45720</xdr:rowOff>
    </xdr:from>
    <xdr:ext cx="2956560" cy="1297919"/>
    <xdr:sp macro="" textlink="">
      <xdr:nvSpPr>
        <xdr:cNvPr id="12" name="TextBox 11">
          <a:extLst>
            <a:ext uri="{FF2B5EF4-FFF2-40B4-BE49-F238E27FC236}">
              <a16:creationId xmlns:a16="http://schemas.microsoft.com/office/drawing/2014/main" id="{874D1EA0-1DB8-F36E-0B87-AA3CD9B33628}"/>
            </a:ext>
          </a:extLst>
        </xdr:cNvPr>
        <xdr:cNvSpPr txBox="1"/>
      </xdr:nvSpPr>
      <xdr:spPr>
        <a:xfrm>
          <a:off x="8618220" y="42397680"/>
          <a:ext cx="2956560" cy="12979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marR="0" lvl="0" indent="0" defTabSz="914400" rtl="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Under an educational loan, a person receives four annual installments of Rs. 10000 each, the first payment being made at the present moment. The loan is to be repaid in lump sum at the end of 10 years from now along with 6% interest pa. Calculate the amount repayable. </a:t>
          </a:r>
          <a:endParaRPr lang="en-IN">
            <a:effectLst/>
          </a:endParaRPr>
        </a:p>
        <a:p>
          <a:endParaRPr lang="en-IN" sz="1100"/>
        </a:p>
      </xdr:txBody>
    </xdr:sp>
    <xdr:clientData/>
  </xdr:oneCellAnchor>
  <xdr:oneCellAnchor>
    <xdr:from>
      <xdr:col>12</xdr:col>
      <xdr:colOff>777240</xdr:colOff>
      <xdr:row>233</xdr:row>
      <xdr:rowOff>76200</xdr:rowOff>
    </xdr:from>
    <xdr:ext cx="4632960" cy="1642373"/>
    <xdr:sp macro="" textlink="">
      <xdr:nvSpPr>
        <xdr:cNvPr id="13" name="TextBox 12">
          <a:extLst>
            <a:ext uri="{FF2B5EF4-FFF2-40B4-BE49-F238E27FC236}">
              <a16:creationId xmlns:a16="http://schemas.microsoft.com/office/drawing/2014/main" id="{DA5FC0D2-F549-2CD8-4203-8B31CC5C2351}"/>
            </a:ext>
          </a:extLst>
        </xdr:cNvPr>
        <xdr:cNvSpPr txBox="1"/>
      </xdr:nvSpPr>
      <xdr:spPr>
        <a:xfrm>
          <a:off x="8953500" y="44622720"/>
          <a:ext cx="4632960" cy="16423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rtl="0" eaLnBrk="1" fontAlgn="base" hangingPunct="1"/>
          <a:r>
            <a:rPr lang="en-US" sz="1100">
              <a:solidFill>
                <a:schemeClr val="tx1"/>
              </a:solidFill>
              <a:effectLst/>
              <a:latin typeface="+mn-lt"/>
              <a:ea typeface="+mn-ea"/>
              <a:cs typeface="+mn-cs"/>
            </a:rPr>
            <a:t>An employee aged 25 years is currently spending Rs. 100000 pa. If the rate of inflation is 5% and he wishes to maintain the present standard of living throughout his life. What amount would he be requiring to spend during the first year of his exit from service if the retirement age is</a:t>
          </a:r>
          <a:endParaRPr lang="en-IN">
            <a:effectLst/>
          </a:endParaRPr>
        </a:p>
        <a:p>
          <a:pPr rtl="0" eaLnBrk="1" fontAlgn="base" hangingPunct="1"/>
          <a:r>
            <a:rPr lang="en-US" sz="1100">
              <a:solidFill>
                <a:schemeClr val="tx1"/>
              </a:solidFill>
              <a:effectLst/>
              <a:latin typeface="+mn-lt"/>
              <a:ea typeface="+mn-ea"/>
              <a:cs typeface="+mn-cs"/>
            </a:rPr>
            <a:t>I)  55 years</a:t>
          </a:r>
          <a:endParaRPr lang="en-IN">
            <a:effectLst/>
          </a:endParaRPr>
        </a:p>
        <a:p>
          <a:pPr rtl="0" eaLnBrk="1" fontAlgn="base" hangingPunct="1"/>
          <a:r>
            <a:rPr lang="en-US" sz="1100">
              <a:solidFill>
                <a:schemeClr val="tx1"/>
              </a:solidFill>
              <a:effectLst/>
              <a:latin typeface="+mn-lt"/>
              <a:ea typeface="+mn-ea"/>
              <a:cs typeface="+mn-cs"/>
            </a:rPr>
            <a:t>II) 58 years</a:t>
          </a:r>
          <a:endParaRPr lang="en-IN">
            <a:effectLst/>
          </a:endParaRPr>
        </a:p>
        <a:p>
          <a:pPr rtl="0" eaLnBrk="1" fontAlgn="base" hangingPunct="1"/>
          <a:r>
            <a:rPr lang="en-US" sz="1100">
              <a:solidFill>
                <a:schemeClr val="tx1"/>
              </a:solidFill>
              <a:effectLst/>
              <a:latin typeface="+mn-lt"/>
              <a:ea typeface="+mn-ea"/>
              <a:cs typeface="+mn-cs"/>
            </a:rPr>
            <a:t>III) 60 years</a:t>
          </a:r>
          <a:endParaRPr lang="en-IN">
            <a:effectLst/>
          </a:endParaRPr>
        </a:p>
        <a:p>
          <a:pPr rtl="0" eaLnBrk="1" fontAlgn="base" hangingPunct="1"/>
          <a:r>
            <a:rPr lang="en-US" sz="1100">
              <a:solidFill>
                <a:schemeClr val="tx1"/>
              </a:solidFill>
              <a:effectLst/>
              <a:latin typeface="+mn-lt"/>
              <a:ea typeface="+mn-ea"/>
              <a:cs typeface="+mn-cs"/>
            </a:rPr>
            <a:t>IV) 65 years</a:t>
          </a:r>
          <a:endParaRPr lang="en-IN">
            <a:effectLst/>
          </a:endParaRPr>
        </a:p>
        <a:p>
          <a:endParaRPr lang="en-IN" sz="1100"/>
        </a:p>
      </xdr:txBody>
    </xdr:sp>
    <xdr:clientData/>
  </xdr:oneCellAnchor>
  <xdr:twoCellAnchor>
    <xdr:from>
      <xdr:col>12</xdr:col>
      <xdr:colOff>266700</xdr:colOff>
      <xdr:row>265</xdr:row>
      <xdr:rowOff>144780</xdr:rowOff>
    </xdr:from>
    <xdr:to>
      <xdr:col>12</xdr:col>
      <xdr:colOff>3909060</xdr:colOff>
      <xdr:row>280</xdr:row>
      <xdr:rowOff>160020</xdr:rowOff>
    </xdr:to>
    <xdr:sp macro="" textlink="">
      <xdr:nvSpPr>
        <xdr:cNvPr id="14" name="TextBox 13">
          <a:extLst>
            <a:ext uri="{FF2B5EF4-FFF2-40B4-BE49-F238E27FC236}">
              <a16:creationId xmlns:a16="http://schemas.microsoft.com/office/drawing/2014/main" id="{92BD31FD-6537-D132-C9D6-B9E4D96043D6}"/>
            </a:ext>
          </a:extLst>
        </xdr:cNvPr>
        <xdr:cNvSpPr txBox="1"/>
      </xdr:nvSpPr>
      <xdr:spPr>
        <a:xfrm>
          <a:off x="8442960" y="50543460"/>
          <a:ext cx="3642360" cy="275844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rtl="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Mohan aged 30 years is working in an MNC and wishes to set aside some fixed amount at the beginning of each year towards retirement planning. He is currently spending Rs. 240000 pa and wishes to raise his standard of living by 2% per year until his retirement age at 55 years. The average rate of inflation is expected to be 3% all these years. If he wants to maintain 90% of his standard of living that he would be enjoying on retirement assuming 3% provision for inflation thereafter, then what is the annual amount of income he should manage for after retirement. Life expectancy is 75 years. The post retirement interest rate is 10%? What</a:t>
          </a:r>
          <a:r>
            <a:rPr lang="en-US" sz="1100" baseline="0">
              <a:solidFill>
                <a:schemeClr val="dk1"/>
              </a:solidFill>
              <a:effectLst/>
              <a:latin typeface="+mn-lt"/>
              <a:ea typeface="+mn-ea"/>
              <a:cs typeface="+mn-cs"/>
            </a:rPr>
            <a:t> should be the accumulated amount at the time of retirement?</a:t>
          </a:r>
          <a:endParaRPr lang="en-IN">
            <a:effectLst/>
          </a:endParaRPr>
        </a:p>
        <a:p>
          <a:endParaRPr lang="en-IN" sz="1100"/>
        </a:p>
      </xdr:txBody>
    </xdr:sp>
    <xdr:clientData/>
  </xdr:twoCellAnchor>
  <xdr:oneCellAnchor>
    <xdr:from>
      <xdr:col>12</xdr:col>
      <xdr:colOff>335280</xdr:colOff>
      <xdr:row>288</xdr:row>
      <xdr:rowOff>137160</xdr:rowOff>
    </xdr:from>
    <xdr:ext cx="4716780" cy="1470146"/>
    <xdr:sp macro="" textlink="">
      <xdr:nvSpPr>
        <xdr:cNvPr id="15" name="TextBox 14">
          <a:extLst>
            <a:ext uri="{FF2B5EF4-FFF2-40B4-BE49-F238E27FC236}">
              <a16:creationId xmlns:a16="http://schemas.microsoft.com/office/drawing/2014/main" id="{853D4ED7-6657-C72C-4EC2-829CA2EED4BA}"/>
            </a:ext>
          </a:extLst>
        </xdr:cNvPr>
        <xdr:cNvSpPr txBox="1"/>
      </xdr:nvSpPr>
      <xdr:spPr>
        <a:xfrm>
          <a:off x="8808720" y="54742080"/>
          <a:ext cx="4716780" cy="147014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rtl="0" eaLnBrk="1" fontAlgn="base" hangingPunct="1"/>
          <a:r>
            <a:rPr lang="en-US" sz="1100">
              <a:solidFill>
                <a:schemeClr val="tx1"/>
              </a:solidFill>
              <a:effectLst/>
              <a:latin typeface="+mn-lt"/>
              <a:ea typeface="+mn-ea"/>
              <a:cs typeface="+mn-cs"/>
            </a:rPr>
            <a:t>John aged 42 years working in a software company wants “nest eggs” amounting to Rs. 5000000 at his retirement age of 65 years. Assume rate of interest 10% p.a.</a:t>
          </a:r>
          <a:endParaRPr lang="en-IN">
            <a:effectLst/>
          </a:endParaRPr>
        </a:p>
        <a:p>
          <a:pPr rtl="0" eaLnBrk="1" fontAlgn="base" hangingPunct="1"/>
          <a:r>
            <a:rPr lang="en-US" sz="1100">
              <a:solidFill>
                <a:schemeClr val="tx1"/>
              </a:solidFill>
              <a:effectLst/>
              <a:latin typeface="+mn-lt"/>
              <a:ea typeface="+mn-ea"/>
              <a:cs typeface="+mn-cs"/>
            </a:rPr>
            <a:t>How much amount should he save in the beginning of every year until retirement?</a:t>
          </a:r>
          <a:endParaRPr lang="en-IN">
            <a:effectLst/>
          </a:endParaRPr>
        </a:p>
        <a:p>
          <a:pPr rtl="0" eaLnBrk="1" fontAlgn="base" hangingPunct="1"/>
          <a:r>
            <a:rPr lang="en-US" sz="1100">
              <a:solidFill>
                <a:schemeClr val="tx1"/>
              </a:solidFill>
              <a:effectLst/>
              <a:latin typeface="+mn-lt"/>
              <a:ea typeface="+mn-ea"/>
              <a:cs typeface="+mn-cs"/>
            </a:rPr>
            <a:t>Alternatively, how much amount should he save at the end of every year until retirement?</a:t>
          </a:r>
          <a:endParaRPr lang="en-IN">
            <a:effectLst/>
          </a:endParaRPr>
        </a:p>
        <a:p>
          <a:endParaRPr lang="en-IN" sz="1100"/>
        </a:p>
      </xdr:txBody>
    </xdr:sp>
    <xdr:clientData/>
  </xdr:oneCellAnchor>
  <xdr:oneCellAnchor>
    <xdr:from>
      <xdr:col>12</xdr:col>
      <xdr:colOff>563880</xdr:colOff>
      <xdr:row>300</xdr:row>
      <xdr:rowOff>7620</xdr:rowOff>
    </xdr:from>
    <xdr:ext cx="4091940" cy="1297919"/>
    <xdr:sp macro="" textlink="">
      <xdr:nvSpPr>
        <xdr:cNvPr id="16" name="TextBox 15">
          <a:extLst>
            <a:ext uri="{FF2B5EF4-FFF2-40B4-BE49-F238E27FC236}">
              <a16:creationId xmlns:a16="http://schemas.microsoft.com/office/drawing/2014/main" id="{EA085818-1DB5-082C-C824-F62E0ABFD330}"/>
            </a:ext>
          </a:extLst>
        </xdr:cNvPr>
        <xdr:cNvSpPr txBox="1"/>
      </xdr:nvSpPr>
      <xdr:spPr>
        <a:xfrm>
          <a:off x="9037320" y="56807100"/>
          <a:ext cx="4091940" cy="12979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marR="0" lvl="0" indent="0" defTabSz="914400" rtl="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An employee aged 57 years wishes to purchase an annuity certain for 20 years starting from age 60 by paying single premium. Calculate the single premium payable now. The amount of annual annuity payment is Rs. 100000. First instalment is paid at the end of 3 years and remaining at 1 year intervals thereafter. Assume interest to be 7 % pa during the deferment and the annuity payment period.</a:t>
          </a:r>
          <a:endParaRPr lang="en-IN">
            <a:effectLst/>
          </a:endParaRPr>
        </a:p>
        <a:p>
          <a:endParaRPr lang="en-IN" sz="1100"/>
        </a:p>
      </xdr:txBody>
    </xdr:sp>
    <xdr:clientData/>
  </xdr:oneCellAnchor>
  <xdr:oneCellAnchor>
    <xdr:from>
      <xdr:col>12</xdr:col>
      <xdr:colOff>731520</xdr:colOff>
      <xdr:row>326</xdr:row>
      <xdr:rowOff>0</xdr:rowOff>
    </xdr:from>
    <xdr:ext cx="2240280" cy="1125693"/>
    <xdr:sp macro="" textlink="">
      <xdr:nvSpPr>
        <xdr:cNvPr id="17" name="TextBox 16">
          <a:extLst>
            <a:ext uri="{FF2B5EF4-FFF2-40B4-BE49-F238E27FC236}">
              <a16:creationId xmlns:a16="http://schemas.microsoft.com/office/drawing/2014/main" id="{390C8BCD-E2E5-5ABB-8688-FB64B9F829F5}"/>
            </a:ext>
          </a:extLst>
        </xdr:cNvPr>
        <xdr:cNvSpPr txBox="1"/>
      </xdr:nvSpPr>
      <xdr:spPr>
        <a:xfrm>
          <a:off x="9204960" y="61554360"/>
          <a:ext cx="2240280" cy="11256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marR="0" lvl="0" indent="0" defTabSz="914400" rtl="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A has invested Rs. 1000 in a savings instrument maturing after 15 years. On its maturity, he receives a sum of Rs. 1750. What rate of interest is realised in this transaction?</a:t>
          </a:r>
          <a:endParaRPr lang="en-IN">
            <a:effectLst/>
          </a:endParaRPr>
        </a:p>
        <a:p>
          <a:endParaRPr lang="en-IN" sz="1100"/>
        </a:p>
      </xdr:txBody>
    </xdr:sp>
    <xdr:clientData/>
  </xdr:oneCellAnchor>
  <xdr:oneCellAnchor>
    <xdr:from>
      <xdr:col>12</xdr:col>
      <xdr:colOff>922020</xdr:colOff>
      <xdr:row>335</xdr:row>
      <xdr:rowOff>76200</xdr:rowOff>
    </xdr:from>
    <xdr:ext cx="2529840" cy="2675732"/>
    <xdr:sp macro="" textlink="">
      <xdr:nvSpPr>
        <xdr:cNvPr id="18" name="TextBox 17">
          <a:extLst>
            <a:ext uri="{FF2B5EF4-FFF2-40B4-BE49-F238E27FC236}">
              <a16:creationId xmlns:a16="http://schemas.microsoft.com/office/drawing/2014/main" id="{04FF25C7-9699-811A-CB5D-7D6CD8366E35}"/>
            </a:ext>
          </a:extLst>
        </xdr:cNvPr>
        <xdr:cNvSpPr txBox="1"/>
      </xdr:nvSpPr>
      <xdr:spPr>
        <a:xfrm>
          <a:off x="9395460" y="63276480"/>
          <a:ext cx="2529840" cy="26757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rtl="0" eaLnBrk="1" fontAlgn="base" hangingPunct="1"/>
          <a:r>
            <a:rPr lang="en-US" sz="1100">
              <a:solidFill>
                <a:schemeClr val="tx1"/>
              </a:solidFill>
              <a:effectLst/>
              <a:latin typeface="+mn-lt"/>
              <a:ea typeface="+mn-ea"/>
              <a:cs typeface="+mn-cs"/>
            </a:rPr>
            <a:t>Ram is aged 32 years and would retire at the age of 60 years. He deposits 8% of his annual salary in his pension account at the end of the year. What will be his annual pension account at the end of the year of retirement. What will be his annual pension amount paid to him at the start of the year on retirement. Rate of interest is 6% pa. Pensions stop when Ram turns 75 years. </a:t>
          </a:r>
          <a:endParaRPr lang="en-IN">
            <a:effectLst/>
          </a:endParaRPr>
        </a:p>
        <a:p>
          <a:pPr rtl="0" eaLnBrk="1" fontAlgn="base" hangingPunct="1"/>
          <a:r>
            <a:rPr lang="en-US" sz="1100">
              <a:solidFill>
                <a:schemeClr val="tx1"/>
              </a:solidFill>
              <a:effectLst/>
              <a:latin typeface="+mn-lt"/>
              <a:ea typeface="+mn-ea"/>
              <a:cs typeface="+mn-cs"/>
            </a:rPr>
            <a:t># Salary will be 450000 between ages 32 to 40</a:t>
          </a:r>
          <a:endParaRPr lang="en-IN">
            <a:effectLst/>
          </a:endParaRPr>
        </a:p>
        <a:p>
          <a:pPr rtl="0" eaLnBrk="1" fontAlgn="base" hangingPunct="1"/>
          <a:r>
            <a:rPr lang="en-US" sz="1100">
              <a:solidFill>
                <a:schemeClr val="tx1"/>
              </a:solidFill>
              <a:effectLst/>
              <a:latin typeface="+mn-lt"/>
              <a:ea typeface="+mn-ea"/>
              <a:cs typeface="+mn-cs"/>
            </a:rPr>
            <a:t># 550000 between ages 40 to 50</a:t>
          </a:r>
          <a:endParaRPr lang="en-IN">
            <a:effectLst/>
          </a:endParaRPr>
        </a:p>
        <a:p>
          <a:pPr rtl="0" eaLnBrk="1" fontAlgn="base" hangingPunct="1"/>
          <a:r>
            <a:rPr lang="en-US" sz="1100">
              <a:solidFill>
                <a:schemeClr val="tx1"/>
              </a:solidFill>
              <a:effectLst/>
              <a:latin typeface="+mn-lt"/>
              <a:ea typeface="+mn-ea"/>
              <a:cs typeface="+mn-cs"/>
            </a:rPr>
            <a:t># 600000 between 50 to 60</a:t>
          </a:r>
          <a:endParaRPr lang="en-IN">
            <a:effectLst/>
          </a:endParaRPr>
        </a:p>
        <a:p>
          <a:endParaRPr lang="en-IN" sz="1100"/>
        </a:p>
      </xdr:txBody>
    </xdr:sp>
    <xdr:clientData/>
  </xdr:oneCellAnchor>
  <xdr:oneCellAnchor>
    <xdr:from>
      <xdr:col>12</xdr:col>
      <xdr:colOff>701040</xdr:colOff>
      <xdr:row>353</xdr:row>
      <xdr:rowOff>15240</xdr:rowOff>
    </xdr:from>
    <xdr:ext cx="2796540" cy="1297919"/>
    <xdr:sp macro="" textlink="">
      <xdr:nvSpPr>
        <xdr:cNvPr id="20" name="TextBox 19">
          <a:extLst>
            <a:ext uri="{FF2B5EF4-FFF2-40B4-BE49-F238E27FC236}">
              <a16:creationId xmlns:a16="http://schemas.microsoft.com/office/drawing/2014/main" id="{A4350341-F0DD-6A14-0DDD-E4FD6407F89A}"/>
            </a:ext>
          </a:extLst>
        </xdr:cNvPr>
        <xdr:cNvSpPr txBox="1"/>
      </xdr:nvSpPr>
      <xdr:spPr>
        <a:xfrm>
          <a:off x="9174480" y="66507360"/>
          <a:ext cx="2796540" cy="12979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marR="0" lvl="0" indent="0" defTabSz="914400" rtl="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Find PV of an annuity certain that pays 50000 at the end of the year for next 10 years, 70000 for next 10 years and 80000 for the last 10 years. Assume rate of interest to be 6% pa for 20 years and 5% pa for the last 10 years.</a:t>
          </a:r>
          <a:endParaRPr lang="en-IN">
            <a:effectLst/>
          </a:endParaRPr>
        </a:p>
        <a:p>
          <a:endParaRPr lang="en-IN" sz="1100"/>
        </a:p>
      </xdr:txBody>
    </xdr:sp>
    <xdr:clientData/>
  </xdr:oneCellAnchor>
  <xdr:oneCellAnchor>
    <xdr:from>
      <xdr:col>12</xdr:col>
      <xdr:colOff>960120</xdr:colOff>
      <xdr:row>385</xdr:row>
      <xdr:rowOff>30480</xdr:rowOff>
    </xdr:from>
    <xdr:ext cx="184731" cy="264560"/>
    <xdr:sp macro="" textlink="">
      <xdr:nvSpPr>
        <xdr:cNvPr id="21" name="TextBox 20">
          <a:extLst>
            <a:ext uri="{FF2B5EF4-FFF2-40B4-BE49-F238E27FC236}">
              <a16:creationId xmlns:a16="http://schemas.microsoft.com/office/drawing/2014/main" id="{06E04BBA-B243-9687-68A5-24D402A58584}"/>
            </a:ext>
          </a:extLst>
        </xdr:cNvPr>
        <xdr:cNvSpPr txBox="1"/>
      </xdr:nvSpPr>
      <xdr:spPr>
        <a:xfrm>
          <a:off x="9639300" y="723747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IN" sz="1100"/>
        </a:p>
      </xdr:txBody>
    </xdr:sp>
    <xdr:clientData/>
  </xdr:oneCellAnchor>
  <xdr:oneCellAnchor>
    <xdr:from>
      <xdr:col>12</xdr:col>
      <xdr:colOff>1569720</xdr:colOff>
      <xdr:row>388</xdr:row>
      <xdr:rowOff>22860</xdr:rowOff>
    </xdr:from>
    <xdr:ext cx="1935480" cy="2159053"/>
    <xdr:sp macro="" textlink="">
      <xdr:nvSpPr>
        <xdr:cNvPr id="22" name="TextBox 21">
          <a:extLst>
            <a:ext uri="{FF2B5EF4-FFF2-40B4-BE49-F238E27FC236}">
              <a16:creationId xmlns:a16="http://schemas.microsoft.com/office/drawing/2014/main" id="{FFD81F0D-1736-E9F8-8CF6-B993535F023B}"/>
            </a:ext>
          </a:extLst>
        </xdr:cNvPr>
        <xdr:cNvSpPr txBox="1"/>
      </xdr:nvSpPr>
      <xdr:spPr>
        <a:xfrm>
          <a:off x="10248900" y="72915780"/>
          <a:ext cx="1935480" cy="21590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marR="0" lvl="0" indent="0" defTabSz="914400" rtl="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Meera deposits Rs. 200000 in an account, then starts withdrawing level annual payments starting 1 year after the deposit was made. If immediately after 11</a:t>
          </a:r>
          <a:r>
            <a:rPr lang="en-US" sz="1100" baseline="30000">
              <a:solidFill>
                <a:schemeClr val="tx1"/>
              </a:solidFill>
              <a:effectLst/>
              <a:latin typeface="+mn-lt"/>
              <a:ea typeface="+mn-ea"/>
              <a:cs typeface="+mn-cs"/>
            </a:rPr>
            <a:t>th</a:t>
          </a:r>
          <a:r>
            <a:rPr lang="en-US" sz="1100">
              <a:solidFill>
                <a:schemeClr val="tx1"/>
              </a:solidFill>
              <a:effectLst/>
              <a:latin typeface="+mn-lt"/>
              <a:ea typeface="+mn-ea"/>
              <a:cs typeface="+mn-cs"/>
            </a:rPr>
            <a:t> drawing, she has Rs. 40000 left in her account. Find the amount of each cash withdrawal if annual rate of interest is 8%</a:t>
          </a:r>
          <a:endParaRPr lang="en-IN">
            <a:effectLst/>
          </a:endParaRPr>
        </a:p>
        <a:p>
          <a:endParaRPr lang="en-IN" sz="1100"/>
        </a:p>
      </xdr:txBody>
    </xdr:sp>
    <xdr:clientData/>
  </xdr:oneCellAnchor>
  <xdr:oneCellAnchor>
    <xdr:from>
      <xdr:col>12</xdr:col>
      <xdr:colOff>800100</xdr:colOff>
      <xdr:row>401</xdr:row>
      <xdr:rowOff>15240</xdr:rowOff>
    </xdr:from>
    <xdr:ext cx="2674620" cy="1986826"/>
    <xdr:sp macro="" textlink="">
      <xdr:nvSpPr>
        <xdr:cNvPr id="23" name="TextBox 22">
          <a:extLst>
            <a:ext uri="{FF2B5EF4-FFF2-40B4-BE49-F238E27FC236}">
              <a16:creationId xmlns:a16="http://schemas.microsoft.com/office/drawing/2014/main" id="{B9A9DD34-104D-F77A-1045-673D5FB56A73}"/>
            </a:ext>
          </a:extLst>
        </xdr:cNvPr>
        <xdr:cNvSpPr txBox="1"/>
      </xdr:nvSpPr>
      <xdr:spPr>
        <a:xfrm>
          <a:off x="9479280" y="75285600"/>
          <a:ext cx="2674620" cy="198682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rtl="0" eaLnBrk="1" fontAlgn="base" hangingPunct="1"/>
          <a:r>
            <a:rPr lang="en-US" sz="1100">
              <a:solidFill>
                <a:schemeClr val="tx1"/>
              </a:solidFill>
              <a:effectLst/>
              <a:latin typeface="+mn-lt"/>
              <a:ea typeface="+mn-ea"/>
              <a:cs typeface="+mn-cs"/>
            </a:rPr>
            <a:t>Suppose you have an opportunity to make an investment in a real estate venture that expects to pay investors Rs. 750 at the end of each month for the next eight years. You believe that a reasonable return on your investment should be 17% p.a compounded monthly.</a:t>
          </a:r>
          <a:endParaRPr lang="en-IN">
            <a:effectLst/>
          </a:endParaRPr>
        </a:p>
        <a:p>
          <a:pPr rtl="0" eaLnBrk="1" fontAlgn="base" hangingPunct="1"/>
          <a:r>
            <a:rPr lang="en-US" sz="1100">
              <a:solidFill>
                <a:schemeClr val="tx1"/>
              </a:solidFill>
              <a:effectLst/>
              <a:latin typeface="+mn-lt"/>
              <a:ea typeface="+mn-ea"/>
              <a:cs typeface="+mn-cs"/>
            </a:rPr>
            <a:t># How much should you pay for the investment?</a:t>
          </a:r>
          <a:endParaRPr lang="en-IN">
            <a:effectLst/>
          </a:endParaRPr>
        </a:p>
        <a:p>
          <a:pPr rtl="0" eaLnBrk="1" fontAlgn="base" hangingPunct="1"/>
          <a:r>
            <a:rPr lang="en-US" sz="1100">
              <a:solidFill>
                <a:schemeClr val="tx1"/>
              </a:solidFill>
              <a:effectLst/>
              <a:latin typeface="+mn-lt"/>
              <a:ea typeface="+mn-ea"/>
              <a:cs typeface="+mn-cs"/>
            </a:rPr>
            <a:t> </a:t>
          </a:r>
          <a:endParaRPr lang="en-IN">
            <a:effectLst/>
          </a:endParaRPr>
        </a:p>
        <a:p>
          <a:endParaRPr lang="en-IN" sz="1100"/>
        </a:p>
      </xdr:txBody>
    </xdr:sp>
    <xdr:clientData/>
  </xdr:oneCellAnchor>
  <xdr:oneCellAnchor>
    <xdr:from>
      <xdr:col>12</xdr:col>
      <xdr:colOff>822960</xdr:colOff>
      <xdr:row>413</xdr:row>
      <xdr:rowOff>175260</xdr:rowOff>
    </xdr:from>
    <xdr:ext cx="2750820" cy="1470146"/>
    <xdr:sp macro="" textlink="">
      <xdr:nvSpPr>
        <xdr:cNvPr id="24" name="TextBox 23">
          <a:extLst>
            <a:ext uri="{FF2B5EF4-FFF2-40B4-BE49-F238E27FC236}">
              <a16:creationId xmlns:a16="http://schemas.microsoft.com/office/drawing/2014/main" id="{D34FF538-6625-C1FC-1025-328B20A584EB}"/>
            </a:ext>
          </a:extLst>
        </xdr:cNvPr>
        <xdr:cNvSpPr txBox="1"/>
      </xdr:nvSpPr>
      <xdr:spPr>
        <a:xfrm>
          <a:off x="9502140" y="77640180"/>
          <a:ext cx="2750820" cy="147014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a:solidFill>
                <a:schemeClr val="tx1"/>
              </a:solidFill>
              <a:effectLst/>
              <a:latin typeface="+mn-lt"/>
              <a:ea typeface="+mn-ea"/>
              <a:cs typeface="+mn-cs"/>
            </a:rPr>
            <a:t>Rajat considering the purchase of an apartment for Rs. 100000. They estimate that they will receive Rs. 15000 at the end of each year for the next 10 years. At the end of 10th year, the apartment project will be worth nothing. If Rajat purchases the project, what will be the internal rate of return? </a:t>
          </a:r>
          <a:endParaRPr lang="en-IN" sz="1100"/>
        </a:p>
      </xdr:txBody>
    </xdr:sp>
    <xdr:clientData/>
  </xdr:oneCellAnchor>
  <xdr:oneCellAnchor>
    <xdr:from>
      <xdr:col>12</xdr:col>
      <xdr:colOff>944880</xdr:colOff>
      <xdr:row>427</xdr:row>
      <xdr:rowOff>83820</xdr:rowOff>
    </xdr:from>
    <xdr:ext cx="2567940" cy="2159053"/>
    <xdr:sp macro="" textlink="">
      <xdr:nvSpPr>
        <xdr:cNvPr id="25" name="TextBox 24">
          <a:extLst>
            <a:ext uri="{FF2B5EF4-FFF2-40B4-BE49-F238E27FC236}">
              <a16:creationId xmlns:a16="http://schemas.microsoft.com/office/drawing/2014/main" id="{7706BBDE-FDAD-A3A2-D7A3-1575D85EEFD5}"/>
            </a:ext>
          </a:extLst>
        </xdr:cNvPr>
        <xdr:cNvSpPr txBox="1"/>
      </xdr:nvSpPr>
      <xdr:spPr>
        <a:xfrm>
          <a:off x="9624060" y="80109060"/>
          <a:ext cx="2567940" cy="21590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marR="0" lvl="0" indent="0" defTabSz="914400" rtl="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Dinesh is considering the purchase of an investment that is expected to generate cash flows of Rs. 15000 per year for the next 5 years. After that, cash flows are expected to increase at the rate of 5% per year for the indefinite future. How much is this investment worth to Dinesh today, if the required return is 15%? </a:t>
          </a:r>
        </a:p>
        <a:p>
          <a:pPr marL="0" marR="0" lvl="0" indent="0" defTabSz="914400" rtl="0" eaLnBrk="1" fontAlgn="auto" latinLnBrk="0" hangingPunct="1">
            <a:lnSpc>
              <a:spcPct val="100000"/>
            </a:lnSpc>
            <a:spcBef>
              <a:spcPts val="0"/>
            </a:spcBef>
            <a:spcAft>
              <a:spcPts val="0"/>
            </a:spcAft>
            <a:buClrTx/>
            <a:buSzTx/>
            <a:buFontTx/>
            <a:buNone/>
            <a:tabLst/>
            <a:defRPr/>
          </a:pPr>
          <a:endParaRPr lang="en-US" sz="1100">
            <a:solidFill>
              <a:schemeClr val="tx1"/>
            </a:solidFill>
            <a:effectLst/>
            <a:latin typeface="+mn-lt"/>
            <a:ea typeface="+mn-ea"/>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PV OF PERPETUAL FLOW = CF_FIRST / (r-g)</a:t>
          </a:r>
          <a:endParaRPr lang="en-IN">
            <a:effectLst/>
          </a:endParaRPr>
        </a:p>
        <a:p>
          <a:endParaRPr lang="en-IN" sz="1100"/>
        </a:p>
      </xdr:txBody>
    </xdr:sp>
    <xdr:clientData/>
  </xdr:oneCellAnchor>
  <xdr:oneCellAnchor>
    <xdr:from>
      <xdr:col>12</xdr:col>
      <xdr:colOff>472440</xdr:colOff>
      <xdr:row>442</xdr:row>
      <xdr:rowOff>144780</xdr:rowOff>
    </xdr:from>
    <xdr:ext cx="3954780" cy="1470146"/>
    <xdr:sp macro="" textlink="">
      <xdr:nvSpPr>
        <xdr:cNvPr id="26" name="TextBox 25">
          <a:extLst>
            <a:ext uri="{FF2B5EF4-FFF2-40B4-BE49-F238E27FC236}">
              <a16:creationId xmlns:a16="http://schemas.microsoft.com/office/drawing/2014/main" id="{B2870F2A-5CFF-1022-42F6-ADF724E95BD6}"/>
            </a:ext>
          </a:extLst>
        </xdr:cNvPr>
        <xdr:cNvSpPr txBox="1"/>
      </xdr:nvSpPr>
      <xdr:spPr>
        <a:xfrm>
          <a:off x="9151620" y="82913220"/>
          <a:ext cx="3954780" cy="147014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marR="0" lvl="0" indent="0" defTabSz="914400" rtl="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Rajat plans to retire in 15 years. After retire Rajat will need Rs. 500000 pa. Rajat thinks he will live 10 years after retirement. Taking interest rate at 8%, how much he will need to accumulate till retirement?</a:t>
          </a:r>
        </a:p>
        <a:p>
          <a:pPr marL="0" marR="0" lvl="0" indent="0" defTabSz="914400" rtl="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How much he should invest in next 15 years annually at the beginning, if the return</a:t>
          </a:r>
          <a:r>
            <a:rPr lang="en-US" sz="1100" baseline="0">
              <a:solidFill>
                <a:schemeClr val="tx1"/>
              </a:solidFill>
              <a:effectLst/>
              <a:latin typeface="+mn-lt"/>
              <a:ea typeface="+mn-ea"/>
              <a:cs typeface="+mn-cs"/>
            </a:rPr>
            <a:t> is 12% pa. He has accumulated INR 500000 already as on date.</a:t>
          </a:r>
          <a:endParaRPr lang="en-IN">
            <a:effectLst/>
          </a:endParaRPr>
        </a:p>
        <a:p>
          <a:endParaRPr lang="en-IN" sz="1100"/>
        </a:p>
      </xdr:txBody>
    </xdr:sp>
    <xdr:clientData/>
  </xdr:oneCellAnchor>
  <xdr:oneCellAnchor>
    <xdr:from>
      <xdr:col>12</xdr:col>
      <xdr:colOff>601980</xdr:colOff>
      <xdr:row>453</xdr:row>
      <xdr:rowOff>144780</xdr:rowOff>
    </xdr:from>
    <xdr:ext cx="3169920" cy="2503506"/>
    <xdr:sp macro="" textlink="">
      <xdr:nvSpPr>
        <xdr:cNvPr id="27" name="TextBox 26">
          <a:extLst>
            <a:ext uri="{FF2B5EF4-FFF2-40B4-BE49-F238E27FC236}">
              <a16:creationId xmlns:a16="http://schemas.microsoft.com/office/drawing/2014/main" id="{999EDF3F-FC86-E164-DA4B-DAD84C4B5F8C}"/>
            </a:ext>
          </a:extLst>
        </xdr:cNvPr>
        <xdr:cNvSpPr txBox="1"/>
      </xdr:nvSpPr>
      <xdr:spPr>
        <a:xfrm>
          <a:off x="9281160" y="84924900"/>
          <a:ext cx="3169920" cy="250350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a:solidFill>
                <a:schemeClr val="tx1"/>
              </a:solidFill>
              <a:effectLst/>
              <a:latin typeface="+mn-lt"/>
              <a:ea typeface="+mn-ea"/>
              <a:cs typeface="+mn-cs"/>
            </a:rPr>
            <a:t>Rajat plans to retire 33 years from now. He expects to live 27 years after retirement. He wants to have enough money upon reaching retirement age to withdraw Rs. 1000000 p.a from the account at the beginning of each year he expects to live, and yet still have Rs. 5000000 left in the account at the time of expected death (60 years from now). He plans to accumulate the retirement fund by making equal annual deposits at the end of each year for the next 33 years. Rajat expects that he will be able to earn 12% p.a till retirement. However, after retirement he expects only to earn 6% p.a on investments. How much Rajat should invest each year to achieve his goal?</a:t>
          </a:r>
          <a:endParaRPr lang="en-IN" sz="1100"/>
        </a:p>
      </xdr:txBody>
    </xdr:sp>
    <xdr:clientData/>
  </xdr:oneCellAnchor>
  <xdr:oneCellAnchor>
    <xdr:from>
      <xdr:col>12</xdr:col>
      <xdr:colOff>952500</xdr:colOff>
      <xdr:row>470</xdr:row>
      <xdr:rowOff>152400</xdr:rowOff>
    </xdr:from>
    <xdr:ext cx="3665220" cy="1814599"/>
    <xdr:sp macro="" textlink="">
      <xdr:nvSpPr>
        <xdr:cNvPr id="28" name="TextBox 27">
          <a:extLst>
            <a:ext uri="{FF2B5EF4-FFF2-40B4-BE49-F238E27FC236}">
              <a16:creationId xmlns:a16="http://schemas.microsoft.com/office/drawing/2014/main" id="{99F1ECEC-2B29-57B6-1DDE-AC2F064A8339}"/>
            </a:ext>
          </a:extLst>
        </xdr:cNvPr>
        <xdr:cNvSpPr txBox="1"/>
      </xdr:nvSpPr>
      <xdr:spPr>
        <a:xfrm>
          <a:off x="9738360" y="88041480"/>
          <a:ext cx="3665220" cy="181459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marR="0" lvl="0" indent="0" defTabSz="914400" rtl="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Rajat wants to set aside an equated monthly amount from today for a family foreign trip costing Rs. 800000 now. A travel company is offering a customized solution for this to Rajat. As per the offer, after 2 years the company will bear the total travel cost at the </a:t>
          </a:r>
          <a:r>
            <a:rPr lang="en-US" sz="1100" b="1">
              <a:solidFill>
                <a:schemeClr val="tx1"/>
              </a:solidFill>
              <a:effectLst/>
              <a:latin typeface="+mn-lt"/>
              <a:ea typeface="+mn-ea"/>
              <a:cs typeface="+mn-cs"/>
            </a:rPr>
            <a:t>then prices </a:t>
          </a:r>
          <a:r>
            <a:rPr lang="en-US" sz="1100">
              <a:solidFill>
                <a:schemeClr val="tx1"/>
              </a:solidFill>
              <a:effectLst/>
              <a:latin typeface="+mn-lt"/>
              <a:ea typeface="+mn-ea"/>
              <a:cs typeface="+mn-cs"/>
            </a:rPr>
            <a:t>and Rajat shall have to pay the cost at 60 EMIs, charging nominal interest rate of 10% p.a (compounded monthly), </a:t>
          </a:r>
          <a:r>
            <a:rPr lang="en-US" sz="1100" b="1">
              <a:solidFill>
                <a:schemeClr val="tx1"/>
              </a:solidFill>
              <a:effectLst/>
              <a:latin typeface="+mn-lt"/>
              <a:ea typeface="+mn-ea"/>
              <a:cs typeface="+mn-cs"/>
            </a:rPr>
            <a:t>EMI starting from today</a:t>
          </a:r>
          <a:r>
            <a:rPr lang="en-US" sz="1100">
              <a:solidFill>
                <a:schemeClr val="tx1"/>
              </a:solidFill>
              <a:effectLst/>
              <a:latin typeface="+mn-lt"/>
              <a:ea typeface="+mn-ea"/>
              <a:cs typeface="+mn-cs"/>
            </a:rPr>
            <a:t>. Rajat wants to know how much EMI he will have to pay for this arrangement. (Inflation rate is 15% p.a)</a:t>
          </a:r>
          <a:endParaRPr lang="en-IN">
            <a:effectLst/>
          </a:endParaRPr>
        </a:p>
        <a:p>
          <a:endParaRPr lang="en-IN"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92E115-F447-4F6B-BC47-B2D10E15C42C}">
  <dimension ref="A3:M474"/>
  <sheetViews>
    <sheetView tabSelected="1" topLeftCell="A458" workbookViewId="0">
      <selection activeCell="L481" sqref="L481"/>
    </sheetView>
  </sheetViews>
  <sheetFormatPr defaultRowHeight="14.4" x14ac:dyDescent="0.3"/>
  <cols>
    <col min="2" max="2" width="12.88671875" bestFit="1" customWidth="1"/>
    <col min="3" max="3" width="14.44140625" bestFit="1" customWidth="1"/>
    <col min="10" max="10" width="13.21875" bestFit="1" customWidth="1"/>
    <col min="11" max="11" width="13.44140625" customWidth="1"/>
    <col min="12" max="12" width="11.88671875" bestFit="1" customWidth="1"/>
    <col min="13" max="13" width="100" customWidth="1"/>
  </cols>
  <sheetData>
    <row r="3" spans="1:13" ht="138" x14ac:dyDescent="0.3">
      <c r="M3" s="1" t="s">
        <v>0</v>
      </c>
    </row>
    <row r="4" spans="1:13" x14ac:dyDescent="0.3">
      <c r="A4" t="s">
        <v>1</v>
      </c>
      <c r="G4">
        <v>1</v>
      </c>
      <c r="H4" s="2" t="s">
        <v>2</v>
      </c>
      <c r="I4" s="4">
        <v>0.05</v>
      </c>
    </row>
    <row r="5" spans="1:13" x14ac:dyDescent="0.3">
      <c r="A5" t="s">
        <v>3</v>
      </c>
      <c r="B5">
        <v>20000</v>
      </c>
      <c r="G5">
        <v>2</v>
      </c>
      <c r="H5" s="2"/>
    </row>
    <row r="6" spans="1:13" x14ac:dyDescent="0.3">
      <c r="A6" t="s">
        <v>4</v>
      </c>
      <c r="B6">
        <v>40000</v>
      </c>
      <c r="G6">
        <v>3</v>
      </c>
      <c r="H6" s="2">
        <v>20000</v>
      </c>
    </row>
    <row r="7" spans="1:13" x14ac:dyDescent="0.3">
      <c r="A7" t="s">
        <v>5</v>
      </c>
      <c r="B7" s="4">
        <v>0.05</v>
      </c>
      <c r="G7">
        <v>4</v>
      </c>
      <c r="H7" s="3"/>
    </row>
    <row r="8" spans="1:13" x14ac:dyDescent="0.3">
      <c r="A8" t="s">
        <v>6</v>
      </c>
      <c r="B8">
        <v>3</v>
      </c>
      <c r="C8" t="s">
        <v>7</v>
      </c>
      <c r="G8">
        <v>5</v>
      </c>
      <c r="H8" s="3">
        <v>40000</v>
      </c>
    </row>
    <row r="9" spans="1:13" x14ac:dyDescent="0.3">
      <c r="A9" t="s">
        <v>8</v>
      </c>
      <c r="B9">
        <v>5</v>
      </c>
      <c r="C9" t="s">
        <v>7</v>
      </c>
    </row>
    <row r="10" spans="1:13" x14ac:dyDescent="0.3">
      <c r="A10" t="s">
        <v>9</v>
      </c>
      <c r="B10" s="5">
        <f>PV(B7,B8,,-B5)</f>
        <v>17276.751970629521</v>
      </c>
    </row>
    <row r="11" spans="1:13" x14ac:dyDescent="0.3">
      <c r="A11" t="s">
        <v>10</v>
      </c>
      <c r="B11" s="5">
        <f>PV(B7,B9,,-B6)</f>
        <v>31341.046658738356</v>
      </c>
    </row>
    <row r="12" spans="1:13" x14ac:dyDescent="0.3">
      <c r="A12" s="6" t="s">
        <v>11</v>
      </c>
      <c r="B12" s="7">
        <f>B10+B11</f>
        <v>48617.798629367877</v>
      </c>
    </row>
    <row r="15" spans="1:13" x14ac:dyDescent="0.3">
      <c r="A15" t="s">
        <v>12</v>
      </c>
    </row>
    <row r="16" spans="1:13" x14ac:dyDescent="0.3">
      <c r="A16" t="s">
        <v>11</v>
      </c>
      <c r="B16">
        <v>10000</v>
      </c>
      <c r="G16">
        <v>35</v>
      </c>
      <c r="H16" s="3">
        <v>10000</v>
      </c>
    </row>
    <row r="17" spans="1:9" x14ac:dyDescent="0.3">
      <c r="A17" t="s">
        <v>14</v>
      </c>
      <c r="B17">
        <v>5</v>
      </c>
      <c r="C17" t="s">
        <v>7</v>
      </c>
      <c r="G17">
        <v>36</v>
      </c>
      <c r="H17" s="8">
        <v>0.08</v>
      </c>
    </row>
    <row r="18" spans="1:9" x14ac:dyDescent="0.3">
      <c r="A18" t="s">
        <v>8</v>
      </c>
      <c r="B18">
        <v>19</v>
      </c>
      <c r="C18" t="s">
        <v>7</v>
      </c>
      <c r="G18">
        <v>37</v>
      </c>
      <c r="H18" s="3"/>
    </row>
    <row r="19" spans="1:9" x14ac:dyDescent="0.3">
      <c r="A19" t="s">
        <v>15</v>
      </c>
      <c r="B19" s="4">
        <v>0.08</v>
      </c>
      <c r="G19">
        <v>38</v>
      </c>
      <c r="H19" s="3"/>
    </row>
    <row r="20" spans="1:9" x14ac:dyDescent="0.3">
      <c r="A20" t="s">
        <v>16</v>
      </c>
      <c r="B20" s="4">
        <v>0.06</v>
      </c>
      <c r="G20">
        <v>39</v>
      </c>
      <c r="H20" s="3" t="s">
        <v>18</v>
      </c>
      <c r="I20" t="s">
        <v>3</v>
      </c>
    </row>
    <row r="21" spans="1:9" x14ac:dyDescent="0.3">
      <c r="A21" t="s">
        <v>3</v>
      </c>
      <c r="B21" s="5">
        <f>FV(B19,B17,,-B16)</f>
        <v>14693.280768000004</v>
      </c>
      <c r="G21">
        <v>40</v>
      </c>
      <c r="H21" s="9">
        <v>0.06</v>
      </c>
      <c r="I21">
        <v>1</v>
      </c>
    </row>
    <row r="22" spans="1:9" x14ac:dyDescent="0.3">
      <c r="A22" t="s">
        <v>17</v>
      </c>
      <c r="B22" s="10">
        <f>FV(B20,B18,,-B21)</f>
        <v>44455.982975694009</v>
      </c>
      <c r="G22">
        <v>41</v>
      </c>
      <c r="H22" s="2"/>
      <c r="I22">
        <v>2</v>
      </c>
    </row>
    <row r="23" spans="1:9" x14ac:dyDescent="0.3">
      <c r="G23">
        <v>42</v>
      </c>
      <c r="H23" s="2"/>
      <c r="I23">
        <v>3</v>
      </c>
    </row>
    <row r="24" spans="1:9" x14ac:dyDescent="0.3">
      <c r="G24">
        <v>43</v>
      </c>
      <c r="H24" s="2"/>
      <c r="I24">
        <v>4</v>
      </c>
    </row>
    <row r="25" spans="1:9" x14ac:dyDescent="0.3">
      <c r="G25">
        <v>44</v>
      </c>
      <c r="H25" s="2"/>
      <c r="I25">
        <v>5</v>
      </c>
    </row>
    <row r="26" spans="1:9" x14ac:dyDescent="0.3">
      <c r="G26">
        <v>45</v>
      </c>
      <c r="H26" s="2"/>
      <c r="I26">
        <v>6</v>
      </c>
    </row>
    <row r="27" spans="1:9" x14ac:dyDescent="0.3">
      <c r="G27">
        <v>46</v>
      </c>
      <c r="H27" s="2"/>
      <c r="I27">
        <v>7</v>
      </c>
    </row>
    <row r="28" spans="1:9" x14ac:dyDescent="0.3">
      <c r="G28">
        <v>47</v>
      </c>
      <c r="H28" s="2"/>
      <c r="I28">
        <v>8</v>
      </c>
    </row>
    <row r="29" spans="1:9" x14ac:dyDescent="0.3">
      <c r="G29">
        <v>48</v>
      </c>
      <c r="H29" s="2"/>
      <c r="I29">
        <v>9</v>
      </c>
    </row>
    <row r="30" spans="1:9" x14ac:dyDescent="0.3">
      <c r="G30">
        <v>49</v>
      </c>
      <c r="H30" s="2"/>
      <c r="I30">
        <v>10</v>
      </c>
    </row>
    <row r="31" spans="1:9" x14ac:dyDescent="0.3">
      <c r="G31">
        <v>50</v>
      </c>
      <c r="H31" s="2"/>
      <c r="I31">
        <v>11</v>
      </c>
    </row>
    <row r="32" spans="1:9" x14ac:dyDescent="0.3">
      <c r="G32">
        <v>51</v>
      </c>
      <c r="H32" s="2"/>
      <c r="I32">
        <v>12</v>
      </c>
    </row>
    <row r="33" spans="1:9" x14ac:dyDescent="0.3">
      <c r="G33">
        <v>52</v>
      </c>
      <c r="H33" s="2"/>
      <c r="I33">
        <v>13</v>
      </c>
    </row>
    <row r="34" spans="1:9" x14ac:dyDescent="0.3">
      <c r="G34">
        <v>53</v>
      </c>
      <c r="H34" s="2"/>
      <c r="I34">
        <v>14</v>
      </c>
    </row>
    <row r="35" spans="1:9" x14ac:dyDescent="0.3">
      <c r="G35">
        <v>54</v>
      </c>
      <c r="H35" s="2"/>
      <c r="I35">
        <v>15</v>
      </c>
    </row>
    <row r="36" spans="1:9" x14ac:dyDescent="0.3">
      <c r="G36">
        <v>55</v>
      </c>
      <c r="H36" s="2"/>
      <c r="I36">
        <v>16</v>
      </c>
    </row>
    <row r="37" spans="1:9" x14ac:dyDescent="0.3">
      <c r="G37">
        <v>56</v>
      </c>
      <c r="H37" s="2"/>
      <c r="I37">
        <v>17</v>
      </c>
    </row>
    <row r="38" spans="1:9" x14ac:dyDescent="0.3">
      <c r="G38">
        <v>57</v>
      </c>
      <c r="H38" s="2"/>
      <c r="I38">
        <v>18</v>
      </c>
    </row>
    <row r="39" spans="1:9" x14ac:dyDescent="0.3">
      <c r="G39">
        <v>58</v>
      </c>
      <c r="H39" s="2" t="s">
        <v>13</v>
      </c>
      <c r="I39">
        <v>19</v>
      </c>
    </row>
    <row r="41" spans="1:9" x14ac:dyDescent="0.3">
      <c r="A41" t="s">
        <v>19</v>
      </c>
      <c r="E41">
        <v>32</v>
      </c>
      <c r="F41">
        <v>1</v>
      </c>
    </row>
    <row r="42" spans="1:9" x14ac:dyDescent="0.3">
      <c r="A42" t="s">
        <v>5</v>
      </c>
      <c r="B42" s="4">
        <v>0.06</v>
      </c>
      <c r="E42">
        <v>33</v>
      </c>
      <c r="F42">
        <v>2</v>
      </c>
    </row>
    <row r="43" spans="1:9" x14ac:dyDescent="0.3">
      <c r="A43" t="s">
        <v>14</v>
      </c>
      <c r="B43">
        <f>29-5</f>
        <v>24</v>
      </c>
      <c r="E43">
        <v>34</v>
      </c>
      <c r="F43">
        <v>3</v>
      </c>
    </row>
    <row r="44" spans="1:9" x14ac:dyDescent="0.3">
      <c r="A44" t="s">
        <v>8</v>
      </c>
      <c r="B44">
        <f>F69-F50</f>
        <v>19</v>
      </c>
      <c r="E44">
        <v>35</v>
      </c>
      <c r="F44">
        <v>4</v>
      </c>
    </row>
    <row r="45" spans="1:9" x14ac:dyDescent="0.3">
      <c r="A45" t="s">
        <v>22</v>
      </c>
      <c r="B45">
        <f>F69-F55</f>
        <v>14</v>
      </c>
      <c r="E45">
        <v>36</v>
      </c>
      <c r="F45">
        <v>5</v>
      </c>
      <c r="G45" s="2" t="s">
        <v>25</v>
      </c>
    </row>
    <row r="46" spans="1:9" x14ac:dyDescent="0.3">
      <c r="A46" t="s">
        <v>23</v>
      </c>
      <c r="B46">
        <f>F69-F60</f>
        <v>9</v>
      </c>
      <c r="E46">
        <v>37</v>
      </c>
      <c r="F46">
        <v>6</v>
      </c>
      <c r="G46" s="2"/>
    </row>
    <row r="47" spans="1:9" x14ac:dyDescent="0.3">
      <c r="A47" t="s">
        <v>24</v>
      </c>
      <c r="B47">
        <v>50000</v>
      </c>
      <c r="E47">
        <v>38</v>
      </c>
      <c r="F47">
        <v>7</v>
      </c>
      <c r="G47" s="2"/>
    </row>
    <row r="48" spans="1:9" x14ac:dyDescent="0.3">
      <c r="A48" t="s">
        <v>10</v>
      </c>
      <c r="B48">
        <v>50000</v>
      </c>
      <c r="E48">
        <v>39</v>
      </c>
      <c r="F48">
        <v>8</v>
      </c>
      <c r="G48" s="2"/>
    </row>
    <row r="49" spans="1:13" x14ac:dyDescent="0.3">
      <c r="A49" t="s">
        <v>28</v>
      </c>
      <c r="B49">
        <v>50000</v>
      </c>
      <c r="E49">
        <v>40</v>
      </c>
      <c r="F49">
        <v>9</v>
      </c>
      <c r="G49" s="2"/>
    </row>
    <row r="50" spans="1:13" x14ac:dyDescent="0.3">
      <c r="A50" t="s">
        <v>29</v>
      </c>
      <c r="B50">
        <v>200000</v>
      </c>
      <c r="E50">
        <v>41</v>
      </c>
      <c r="F50">
        <v>10</v>
      </c>
      <c r="G50" s="2"/>
      <c r="H50" s="3" t="s">
        <v>26</v>
      </c>
    </row>
    <row r="51" spans="1:13" x14ac:dyDescent="0.3">
      <c r="E51">
        <v>42</v>
      </c>
      <c r="F51">
        <v>11</v>
      </c>
      <c r="G51" s="2"/>
      <c r="H51" s="3"/>
    </row>
    <row r="52" spans="1:13" x14ac:dyDescent="0.3">
      <c r="A52" t="s">
        <v>3</v>
      </c>
      <c r="B52" s="5">
        <f>FV(B42,B43,,-B47)</f>
        <v>202446.7320633721</v>
      </c>
      <c r="E52">
        <v>43</v>
      </c>
      <c r="F52">
        <v>12</v>
      </c>
      <c r="G52" s="2"/>
      <c r="H52" s="3"/>
    </row>
    <row r="53" spans="1:13" x14ac:dyDescent="0.3">
      <c r="A53" t="s">
        <v>4</v>
      </c>
      <c r="B53" s="5">
        <f>FV(B42,B44,,-B48)</f>
        <v>151279.97510437961</v>
      </c>
      <c r="E53">
        <v>44</v>
      </c>
      <c r="F53">
        <v>13</v>
      </c>
      <c r="G53" s="2"/>
      <c r="H53" s="3"/>
    </row>
    <row r="54" spans="1:13" x14ac:dyDescent="0.3">
      <c r="A54" t="s">
        <v>20</v>
      </c>
      <c r="B54" s="5">
        <f>FV(B42,B45,,-B49)</f>
        <v>113045.19778772131</v>
      </c>
      <c r="E54">
        <v>45</v>
      </c>
      <c r="F54">
        <v>14</v>
      </c>
      <c r="G54" s="2"/>
      <c r="H54" s="3"/>
    </row>
    <row r="55" spans="1:13" x14ac:dyDescent="0.3">
      <c r="A55" t="s">
        <v>30</v>
      </c>
      <c r="B55" s="5">
        <f>FV(B42,B46,,-B50)</f>
        <v>337895.79180053854</v>
      </c>
      <c r="E55">
        <v>46</v>
      </c>
      <c r="F55">
        <v>15</v>
      </c>
      <c r="G55" s="2"/>
      <c r="H55" s="3"/>
      <c r="I55" s="11" t="s">
        <v>27</v>
      </c>
    </row>
    <row r="56" spans="1:13" x14ac:dyDescent="0.3">
      <c r="A56" s="6" t="s">
        <v>17</v>
      </c>
      <c r="B56" s="15">
        <f>SUM(B52:B55)</f>
        <v>804667.69675601157</v>
      </c>
      <c r="E56">
        <v>47</v>
      </c>
      <c r="F56">
        <v>16</v>
      </c>
      <c r="G56" s="2"/>
      <c r="H56" s="3"/>
      <c r="I56" s="11"/>
    </row>
    <row r="57" spans="1:13" x14ac:dyDescent="0.3">
      <c r="E57">
        <v>48</v>
      </c>
      <c r="F57">
        <v>17</v>
      </c>
      <c r="G57" s="2"/>
      <c r="H57" s="3"/>
      <c r="I57" s="11"/>
    </row>
    <row r="58" spans="1:13" x14ac:dyDescent="0.3">
      <c r="E58">
        <v>49</v>
      </c>
      <c r="F58">
        <v>18</v>
      </c>
      <c r="G58" s="2"/>
      <c r="H58" s="3"/>
      <c r="I58" s="11"/>
    </row>
    <row r="59" spans="1:13" x14ac:dyDescent="0.3">
      <c r="E59">
        <v>50</v>
      </c>
      <c r="F59">
        <v>19</v>
      </c>
      <c r="G59" s="2"/>
      <c r="H59" s="3"/>
      <c r="I59" s="11"/>
    </row>
    <row r="60" spans="1:13" ht="28.8" x14ac:dyDescent="0.3">
      <c r="E60">
        <v>51</v>
      </c>
      <c r="F60">
        <v>20</v>
      </c>
      <c r="G60" s="2"/>
      <c r="H60" s="3"/>
      <c r="I60" s="11"/>
      <c r="J60" s="14" t="s">
        <v>31</v>
      </c>
    </row>
    <row r="61" spans="1:13" x14ac:dyDescent="0.3">
      <c r="E61">
        <v>52</v>
      </c>
      <c r="F61">
        <v>21</v>
      </c>
      <c r="G61" s="2"/>
      <c r="H61" s="3"/>
      <c r="I61" s="11"/>
      <c r="J61" s="3"/>
      <c r="M61" s="12"/>
    </row>
    <row r="62" spans="1:13" x14ac:dyDescent="0.3">
      <c r="E62">
        <v>53</v>
      </c>
      <c r="F62">
        <v>22</v>
      </c>
      <c r="G62" s="2"/>
      <c r="H62" s="3"/>
      <c r="I62" s="11"/>
      <c r="J62" s="3"/>
    </row>
    <row r="63" spans="1:13" x14ac:dyDescent="0.3">
      <c r="E63">
        <v>54</v>
      </c>
      <c r="F63">
        <v>23</v>
      </c>
      <c r="G63" s="2"/>
      <c r="H63" s="3"/>
      <c r="I63" s="11"/>
      <c r="J63" s="3"/>
    </row>
    <row r="64" spans="1:13" x14ac:dyDescent="0.3">
      <c r="E64">
        <v>55</v>
      </c>
      <c r="F64">
        <v>24</v>
      </c>
      <c r="G64" s="2"/>
      <c r="H64" s="3"/>
      <c r="I64" s="11"/>
      <c r="J64" s="3"/>
    </row>
    <row r="65" spans="1:11" x14ac:dyDescent="0.3">
      <c r="E65">
        <v>56</v>
      </c>
      <c r="F65">
        <v>25</v>
      </c>
      <c r="G65" s="2"/>
      <c r="H65" s="3"/>
      <c r="I65" s="11"/>
      <c r="J65" s="3"/>
    </row>
    <row r="66" spans="1:11" x14ac:dyDescent="0.3">
      <c r="E66">
        <v>57</v>
      </c>
      <c r="F66">
        <v>26</v>
      </c>
      <c r="G66" s="2"/>
      <c r="H66" s="3"/>
      <c r="I66" s="11"/>
      <c r="J66" s="3"/>
    </row>
    <row r="67" spans="1:11" x14ac:dyDescent="0.3">
      <c r="E67">
        <v>58</v>
      </c>
      <c r="F67">
        <v>27</v>
      </c>
      <c r="G67" s="2"/>
      <c r="H67" s="3"/>
      <c r="I67" s="11"/>
      <c r="J67" s="3"/>
    </row>
    <row r="68" spans="1:11" x14ac:dyDescent="0.3">
      <c r="E68">
        <v>59</v>
      </c>
      <c r="F68">
        <v>28</v>
      </c>
      <c r="G68" s="2"/>
      <c r="H68" s="3"/>
      <c r="I68" s="11"/>
      <c r="J68" s="3"/>
    </row>
    <row r="69" spans="1:11" ht="28.8" x14ac:dyDescent="0.3">
      <c r="E69">
        <v>60</v>
      </c>
      <c r="F69">
        <v>29</v>
      </c>
      <c r="G69" s="2" t="s">
        <v>3</v>
      </c>
      <c r="H69" s="3" t="s">
        <v>4</v>
      </c>
      <c r="I69" s="11" t="s">
        <v>20</v>
      </c>
      <c r="J69" s="3" t="s">
        <v>30</v>
      </c>
      <c r="K69" s="13" t="s">
        <v>21</v>
      </c>
    </row>
    <row r="72" spans="1:11" x14ac:dyDescent="0.3">
      <c r="A72" t="s">
        <v>32</v>
      </c>
    </row>
    <row r="73" spans="1:11" x14ac:dyDescent="0.3">
      <c r="A73" t="s">
        <v>33</v>
      </c>
      <c r="B73" s="4">
        <v>0.08</v>
      </c>
      <c r="H73">
        <v>100000</v>
      </c>
      <c r="I73" s="4">
        <v>0.05</v>
      </c>
      <c r="J73">
        <v>5</v>
      </c>
    </row>
    <row r="74" spans="1:11" x14ac:dyDescent="0.3">
      <c r="A74" t="s">
        <v>34</v>
      </c>
      <c r="B74">
        <f>B73/B75</f>
        <v>0.02</v>
      </c>
      <c r="E74">
        <v>1</v>
      </c>
    </row>
    <row r="75" spans="1:11" x14ac:dyDescent="0.3">
      <c r="A75" t="s">
        <v>35</v>
      </c>
      <c r="B75">
        <v>4</v>
      </c>
      <c r="E75">
        <v>2</v>
      </c>
      <c r="H75" t="s">
        <v>42</v>
      </c>
      <c r="J75" t="s">
        <v>44</v>
      </c>
    </row>
    <row r="76" spans="1:11" x14ac:dyDescent="0.3">
      <c r="A76" t="s">
        <v>36</v>
      </c>
      <c r="B76">
        <v>5</v>
      </c>
      <c r="E76">
        <v>3</v>
      </c>
      <c r="H76" t="s">
        <v>43</v>
      </c>
      <c r="J76" t="s">
        <v>45</v>
      </c>
    </row>
    <row r="77" spans="1:11" x14ac:dyDescent="0.3">
      <c r="A77" t="s">
        <v>37</v>
      </c>
      <c r="B77">
        <v>200000</v>
      </c>
      <c r="E77">
        <v>4</v>
      </c>
    </row>
    <row r="78" spans="1:11" x14ac:dyDescent="0.3">
      <c r="A78" t="s">
        <v>38</v>
      </c>
      <c r="B78">
        <v>50000</v>
      </c>
      <c r="E78">
        <v>5</v>
      </c>
    </row>
    <row r="79" spans="1:11" x14ac:dyDescent="0.3">
      <c r="A79" t="s">
        <v>39</v>
      </c>
      <c r="B79">
        <f>B77-B78</f>
        <v>150000</v>
      </c>
    </row>
    <row r="80" spans="1:11" x14ac:dyDescent="0.3">
      <c r="A80" t="s">
        <v>40</v>
      </c>
      <c r="B80">
        <v>0</v>
      </c>
    </row>
    <row r="81" spans="1:10" x14ac:dyDescent="0.3">
      <c r="A81" t="s">
        <v>41</v>
      </c>
      <c r="B81" s="7">
        <f>PMT(B74,B76,-B79,,B80)</f>
        <v>31823.759115648336</v>
      </c>
    </row>
    <row r="83" spans="1:10" x14ac:dyDescent="0.3">
      <c r="A83" t="s">
        <v>46</v>
      </c>
      <c r="B83" t="s">
        <v>36</v>
      </c>
      <c r="C83">
        <v>25</v>
      </c>
      <c r="G83">
        <v>1</v>
      </c>
      <c r="H83" s="3">
        <v>15000</v>
      </c>
      <c r="I83" s="23">
        <v>7.0000000000000007E-2</v>
      </c>
      <c r="J83" s="11" t="s">
        <v>2</v>
      </c>
    </row>
    <row r="84" spans="1:10" x14ac:dyDescent="0.3">
      <c r="B84" t="s">
        <v>5</v>
      </c>
      <c r="C84" s="4">
        <v>0.05</v>
      </c>
      <c r="G84">
        <v>2</v>
      </c>
      <c r="H84" s="3">
        <v>15000</v>
      </c>
      <c r="I84" s="24"/>
    </row>
    <row r="85" spans="1:10" x14ac:dyDescent="0.3">
      <c r="B85" t="s">
        <v>41</v>
      </c>
      <c r="C85">
        <v>15000</v>
      </c>
      <c r="G85">
        <v>3</v>
      </c>
      <c r="H85" s="3">
        <v>15000</v>
      </c>
      <c r="I85" s="24"/>
    </row>
    <row r="86" spans="1:10" x14ac:dyDescent="0.3">
      <c r="B86" t="s">
        <v>40</v>
      </c>
      <c r="C86">
        <v>0</v>
      </c>
      <c r="G86">
        <v>4</v>
      </c>
      <c r="H86" s="3">
        <v>15000</v>
      </c>
      <c r="I86" s="24"/>
    </row>
    <row r="87" spans="1:10" x14ac:dyDescent="0.3">
      <c r="B87" t="s">
        <v>11</v>
      </c>
      <c r="C87" s="16">
        <f>PV(C84,C83,-C85,,C86)</f>
        <v>211409.16849067138</v>
      </c>
      <c r="G87">
        <v>5</v>
      </c>
      <c r="H87" s="3">
        <v>15000</v>
      </c>
      <c r="I87" s="24"/>
    </row>
    <row r="88" spans="1:10" x14ac:dyDescent="0.3">
      <c r="G88">
        <v>6</v>
      </c>
      <c r="H88" s="3">
        <v>15000</v>
      </c>
      <c r="I88" s="24"/>
    </row>
    <row r="89" spans="1:10" x14ac:dyDescent="0.3">
      <c r="G89">
        <v>7</v>
      </c>
      <c r="H89" s="3">
        <v>15000</v>
      </c>
      <c r="I89" s="24"/>
    </row>
    <row r="90" spans="1:10" x14ac:dyDescent="0.3">
      <c r="G90">
        <v>8</v>
      </c>
      <c r="H90" s="3">
        <v>15000</v>
      </c>
      <c r="I90" s="24"/>
    </row>
    <row r="91" spans="1:10" x14ac:dyDescent="0.3">
      <c r="G91">
        <v>9</v>
      </c>
      <c r="H91" s="3">
        <v>15000</v>
      </c>
      <c r="I91" s="24"/>
    </row>
    <row r="92" spans="1:10" x14ac:dyDescent="0.3">
      <c r="G92">
        <v>10</v>
      </c>
      <c r="H92" s="3">
        <v>15000</v>
      </c>
      <c r="I92" s="24"/>
    </row>
    <row r="93" spans="1:10" x14ac:dyDescent="0.3">
      <c r="G93">
        <v>11</v>
      </c>
      <c r="H93" s="3">
        <v>15000</v>
      </c>
      <c r="I93" s="24"/>
    </row>
    <row r="94" spans="1:10" x14ac:dyDescent="0.3">
      <c r="G94">
        <v>12</v>
      </c>
      <c r="H94" s="3">
        <v>15000</v>
      </c>
      <c r="I94" s="24"/>
    </row>
    <row r="95" spans="1:10" x14ac:dyDescent="0.3">
      <c r="G95">
        <v>13</v>
      </c>
      <c r="H95" s="3">
        <v>15000</v>
      </c>
      <c r="I95" s="24"/>
    </row>
    <row r="96" spans="1:10" x14ac:dyDescent="0.3">
      <c r="G96">
        <v>14</v>
      </c>
      <c r="H96" s="3">
        <v>15000</v>
      </c>
      <c r="I96" s="24"/>
    </row>
    <row r="97" spans="1:11" x14ac:dyDescent="0.3">
      <c r="G97">
        <v>15</v>
      </c>
      <c r="H97" s="3">
        <v>15000</v>
      </c>
      <c r="I97" s="24"/>
    </row>
    <row r="98" spans="1:11" x14ac:dyDescent="0.3">
      <c r="G98">
        <v>16</v>
      </c>
      <c r="H98" s="3">
        <v>15000</v>
      </c>
      <c r="I98" s="24"/>
    </row>
    <row r="99" spans="1:11" x14ac:dyDescent="0.3">
      <c r="G99">
        <v>17</v>
      </c>
      <c r="H99" s="3">
        <v>15000</v>
      </c>
      <c r="I99" s="24"/>
    </row>
    <row r="100" spans="1:11" x14ac:dyDescent="0.3">
      <c r="G100">
        <v>18</v>
      </c>
      <c r="H100" s="3">
        <v>15000</v>
      </c>
      <c r="I100" s="24"/>
    </row>
    <row r="101" spans="1:11" x14ac:dyDescent="0.3">
      <c r="G101">
        <v>19</v>
      </c>
      <c r="H101" s="3">
        <v>15000</v>
      </c>
      <c r="I101" s="24"/>
    </row>
    <row r="102" spans="1:11" x14ac:dyDescent="0.3">
      <c r="G102" s="11">
        <v>20</v>
      </c>
      <c r="H102" s="3">
        <v>15000</v>
      </c>
      <c r="I102" s="24"/>
    </row>
    <row r="106" spans="1:11" x14ac:dyDescent="0.3">
      <c r="A106" t="s">
        <v>46</v>
      </c>
      <c r="G106">
        <v>1</v>
      </c>
      <c r="H106" s="17"/>
      <c r="I106" t="s">
        <v>28</v>
      </c>
      <c r="J106" t="s">
        <v>29</v>
      </c>
      <c r="K106" t="s">
        <v>47</v>
      </c>
    </row>
    <row r="107" spans="1:11" x14ac:dyDescent="0.3">
      <c r="A107" t="s">
        <v>5</v>
      </c>
      <c r="B107" s="4">
        <v>0.05</v>
      </c>
      <c r="G107">
        <v>2</v>
      </c>
      <c r="H107" s="17"/>
    </row>
    <row r="108" spans="1:11" x14ac:dyDescent="0.3">
      <c r="A108" t="s">
        <v>24</v>
      </c>
      <c r="B108" s="5">
        <f>PV(B107,G115-G110,-H111)</f>
        <v>432947.6670630821</v>
      </c>
      <c r="G108">
        <v>3</v>
      </c>
      <c r="H108" s="17"/>
    </row>
    <row r="109" spans="1:11" x14ac:dyDescent="0.3">
      <c r="A109" t="s">
        <v>28</v>
      </c>
      <c r="B109" s="15">
        <f>PV(B107,G110,,-B108)</f>
        <v>339225.82585539942</v>
      </c>
      <c r="G109">
        <v>4</v>
      </c>
      <c r="H109" s="17"/>
    </row>
    <row r="110" spans="1:11" x14ac:dyDescent="0.3">
      <c r="G110">
        <v>5</v>
      </c>
      <c r="H110" s="17"/>
    </row>
    <row r="111" spans="1:11" x14ac:dyDescent="0.3">
      <c r="A111" t="s">
        <v>10</v>
      </c>
      <c r="B111" s="5">
        <f>PV(B107,G120-G115,-H116)</f>
        <v>865895.33412616421</v>
      </c>
      <c r="G111">
        <v>6</v>
      </c>
      <c r="H111" s="11">
        <v>100000</v>
      </c>
      <c r="I111" s="11" t="s">
        <v>24</v>
      </c>
    </row>
    <row r="112" spans="1:11" x14ac:dyDescent="0.3">
      <c r="A112" t="s">
        <v>29</v>
      </c>
      <c r="B112" s="15">
        <f>PV(B107,G120-G115,,-B111)</f>
        <v>678451.65171079885</v>
      </c>
      <c r="G112">
        <v>7</v>
      </c>
      <c r="H112" s="11">
        <v>100000</v>
      </c>
      <c r="I112" s="11"/>
    </row>
    <row r="113" spans="1:10" x14ac:dyDescent="0.3">
      <c r="G113">
        <v>8</v>
      </c>
      <c r="H113" s="11">
        <v>100000</v>
      </c>
      <c r="I113" s="11"/>
    </row>
    <row r="114" spans="1:10" x14ac:dyDescent="0.3">
      <c r="A114" t="s">
        <v>11</v>
      </c>
      <c r="B114" s="15">
        <f>B109+B112</f>
        <v>1017677.4775661982</v>
      </c>
      <c r="G114">
        <v>9</v>
      </c>
      <c r="H114" s="11">
        <v>100000</v>
      </c>
      <c r="I114" s="11"/>
    </row>
    <row r="115" spans="1:10" x14ac:dyDescent="0.3">
      <c r="G115">
        <v>10</v>
      </c>
      <c r="H115" s="11">
        <v>100000</v>
      </c>
      <c r="I115" s="11"/>
    </row>
    <row r="116" spans="1:10" x14ac:dyDescent="0.3">
      <c r="G116">
        <v>11</v>
      </c>
      <c r="H116" s="3">
        <v>200000</v>
      </c>
      <c r="I116" s="3" t="s">
        <v>10</v>
      </c>
      <c r="J116" s="3" t="s">
        <v>10</v>
      </c>
    </row>
    <row r="117" spans="1:10" x14ac:dyDescent="0.3">
      <c r="G117">
        <v>12</v>
      </c>
      <c r="H117" s="3">
        <v>200000</v>
      </c>
      <c r="I117" s="3"/>
    </row>
    <row r="118" spans="1:10" x14ac:dyDescent="0.3">
      <c r="G118">
        <v>13</v>
      </c>
      <c r="H118" s="3">
        <v>200000</v>
      </c>
      <c r="I118" s="3"/>
    </row>
    <row r="119" spans="1:10" x14ac:dyDescent="0.3">
      <c r="G119">
        <v>14</v>
      </c>
      <c r="H119" s="3">
        <v>200000</v>
      </c>
      <c r="I119" s="3"/>
    </row>
    <row r="120" spans="1:10" x14ac:dyDescent="0.3">
      <c r="G120">
        <v>15</v>
      </c>
      <c r="H120" s="3">
        <v>200000</v>
      </c>
      <c r="I120" s="3"/>
    </row>
    <row r="125" spans="1:10" x14ac:dyDescent="0.3">
      <c r="A125" t="s">
        <v>48</v>
      </c>
    </row>
    <row r="126" spans="1:10" x14ac:dyDescent="0.3">
      <c r="A126" t="s">
        <v>11</v>
      </c>
      <c r="B126">
        <v>50000</v>
      </c>
    </row>
    <row r="127" spans="1:10" x14ac:dyDescent="0.3">
      <c r="A127" t="s">
        <v>14</v>
      </c>
      <c r="B127">
        <v>7</v>
      </c>
      <c r="I127" s="3">
        <v>1</v>
      </c>
      <c r="J127">
        <v>50000</v>
      </c>
    </row>
    <row r="128" spans="1:10" x14ac:dyDescent="0.3">
      <c r="A128" t="s">
        <v>15</v>
      </c>
      <c r="B128" s="4">
        <v>0.05</v>
      </c>
      <c r="C128" t="s">
        <v>49</v>
      </c>
      <c r="I128" s="3">
        <v>2</v>
      </c>
    </row>
    <row r="129" spans="1:11" x14ac:dyDescent="0.3">
      <c r="A129" t="s">
        <v>3</v>
      </c>
      <c r="B129" s="5">
        <f>FV(B128,B127,,-B126)</f>
        <v>70355.021132812515</v>
      </c>
      <c r="I129" s="3">
        <v>3</v>
      </c>
    </row>
    <row r="130" spans="1:11" x14ac:dyDescent="0.3">
      <c r="A130" t="s">
        <v>8</v>
      </c>
      <c r="B130">
        <v>6</v>
      </c>
      <c r="I130" s="3">
        <v>4</v>
      </c>
      <c r="J130" s="4">
        <v>0.05</v>
      </c>
      <c r="K130" t="s">
        <v>49</v>
      </c>
    </row>
    <row r="131" spans="1:11" x14ac:dyDescent="0.3">
      <c r="A131" t="s">
        <v>16</v>
      </c>
      <c r="B131" s="18">
        <v>2.5000000000000001E-2</v>
      </c>
      <c r="I131" s="3">
        <v>5</v>
      </c>
    </row>
    <row r="132" spans="1:11" x14ac:dyDescent="0.3">
      <c r="A132" t="s">
        <v>4</v>
      </c>
      <c r="B132" s="5">
        <f>FV(B131,B130,,-B129)</f>
        <v>81590.25494595147</v>
      </c>
      <c r="I132" s="3">
        <v>6</v>
      </c>
    </row>
    <row r="133" spans="1:11" x14ac:dyDescent="0.3">
      <c r="A133" t="s">
        <v>22</v>
      </c>
      <c r="B133">
        <v>20</v>
      </c>
      <c r="I133" s="3">
        <v>7</v>
      </c>
      <c r="J133" t="s">
        <v>3</v>
      </c>
      <c r="K133" s="11">
        <v>70355</v>
      </c>
    </row>
    <row r="134" spans="1:11" x14ac:dyDescent="0.3">
      <c r="A134" t="s">
        <v>52</v>
      </c>
      <c r="B134" s="18">
        <v>1.4999999999999999E-2</v>
      </c>
      <c r="I134" s="2">
        <v>8</v>
      </c>
      <c r="J134" s="4">
        <v>0.05</v>
      </c>
      <c r="K134" t="s">
        <v>50</v>
      </c>
    </row>
    <row r="135" spans="1:11" x14ac:dyDescent="0.3">
      <c r="A135" t="s">
        <v>17</v>
      </c>
      <c r="B135" s="16">
        <f>FV(B134,B133,,-B132)</f>
        <v>109890.24335964989</v>
      </c>
      <c r="I135" s="2">
        <v>9</v>
      </c>
    </row>
    <row r="136" spans="1:11" x14ac:dyDescent="0.3">
      <c r="I136" s="2">
        <v>10</v>
      </c>
      <c r="J136" t="s">
        <v>4</v>
      </c>
      <c r="K136">
        <v>81590</v>
      </c>
    </row>
    <row r="137" spans="1:11" x14ac:dyDescent="0.3">
      <c r="I137" s="11">
        <v>11</v>
      </c>
    </row>
    <row r="138" spans="1:11" x14ac:dyDescent="0.3">
      <c r="I138" s="11">
        <v>12</v>
      </c>
    </row>
    <row r="139" spans="1:11" x14ac:dyDescent="0.3">
      <c r="I139" s="11">
        <v>13</v>
      </c>
      <c r="J139" s="4">
        <v>0.06</v>
      </c>
      <c r="K139" t="s">
        <v>51</v>
      </c>
    </row>
    <row r="140" spans="1:11" x14ac:dyDescent="0.3">
      <c r="I140" s="11">
        <v>14</v>
      </c>
    </row>
    <row r="141" spans="1:11" x14ac:dyDescent="0.3">
      <c r="I141" s="11">
        <v>15</v>
      </c>
      <c r="J141" t="s">
        <v>13</v>
      </c>
      <c r="K141">
        <v>109890</v>
      </c>
    </row>
    <row r="144" spans="1:11" x14ac:dyDescent="0.3">
      <c r="A144" t="s">
        <v>53</v>
      </c>
    </row>
    <row r="145" spans="1:3" x14ac:dyDescent="0.3">
      <c r="A145" t="s">
        <v>54</v>
      </c>
      <c r="B145" t="s">
        <v>11</v>
      </c>
      <c r="C145">
        <v>1000</v>
      </c>
    </row>
    <row r="146" spans="1:3" x14ac:dyDescent="0.3">
      <c r="B146" t="s">
        <v>17</v>
      </c>
      <c r="C146">
        <v>1629</v>
      </c>
    </row>
    <row r="147" spans="1:3" x14ac:dyDescent="0.3">
      <c r="B147" t="s">
        <v>36</v>
      </c>
      <c r="C147">
        <v>5</v>
      </c>
    </row>
    <row r="148" spans="1:3" x14ac:dyDescent="0.3">
      <c r="B148" t="s">
        <v>5</v>
      </c>
      <c r="C148" s="19">
        <f>RATE(C147,,-C145,C146)</f>
        <v>0.10251426377986149</v>
      </c>
    </row>
    <row r="150" spans="1:3" x14ac:dyDescent="0.3">
      <c r="A150" t="s">
        <v>55</v>
      </c>
      <c r="B150" t="s">
        <v>11</v>
      </c>
      <c r="C150">
        <v>1000</v>
      </c>
    </row>
    <row r="151" spans="1:3" x14ac:dyDescent="0.3">
      <c r="B151" t="s">
        <v>17</v>
      </c>
      <c r="C151">
        <v>1901</v>
      </c>
    </row>
    <row r="152" spans="1:3" x14ac:dyDescent="0.3">
      <c r="B152" t="s">
        <v>36</v>
      </c>
      <c r="C152">
        <v>6</v>
      </c>
    </row>
    <row r="153" spans="1:3" x14ac:dyDescent="0.3">
      <c r="B153" t="s">
        <v>5</v>
      </c>
      <c r="C153" s="19">
        <f>RATE(C152,,-C150,C151)</f>
        <v>0.11300475432839159</v>
      </c>
    </row>
    <row r="156" spans="1:3" x14ac:dyDescent="0.3">
      <c r="A156" t="s">
        <v>56</v>
      </c>
    </row>
    <row r="157" spans="1:3" x14ac:dyDescent="0.3">
      <c r="B157" t="s">
        <v>11</v>
      </c>
      <c r="C157">
        <v>2500000</v>
      </c>
    </row>
    <row r="158" spans="1:3" x14ac:dyDescent="0.3">
      <c r="B158" t="s">
        <v>36</v>
      </c>
      <c r="C158">
        <v>25</v>
      </c>
    </row>
    <row r="159" spans="1:3" x14ac:dyDescent="0.3">
      <c r="B159" t="s">
        <v>5</v>
      </c>
      <c r="C159" s="4">
        <v>0.06</v>
      </c>
    </row>
    <row r="160" spans="1:3" x14ac:dyDescent="0.3">
      <c r="B160" t="s">
        <v>57</v>
      </c>
      <c r="C160">
        <v>0</v>
      </c>
    </row>
    <row r="161" spans="1:4" x14ac:dyDescent="0.3">
      <c r="B161" t="s">
        <v>58</v>
      </c>
      <c r="C161">
        <v>1</v>
      </c>
    </row>
    <row r="162" spans="1:4" x14ac:dyDescent="0.3">
      <c r="B162" t="s">
        <v>59</v>
      </c>
      <c r="C162" s="5">
        <f>PMT(C159,C158,-C157,,C160)</f>
        <v>195566.79553068493</v>
      </c>
    </row>
    <row r="163" spans="1:4" x14ac:dyDescent="0.3">
      <c r="B163" t="s">
        <v>60</v>
      </c>
      <c r="C163" s="5">
        <f>PMT(C159,C158,-C157,,C161)</f>
        <v>184496.9769157405</v>
      </c>
    </row>
    <row r="166" spans="1:4" x14ac:dyDescent="0.3">
      <c r="A166" t="s">
        <v>61</v>
      </c>
      <c r="B166" t="s">
        <v>11</v>
      </c>
      <c r="C166">
        <v>500000</v>
      </c>
    </row>
    <row r="167" spans="1:4" x14ac:dyDescent="0.3">
      <c r="B167" t="s">
        <v>5</v>
      </c>
      <c r="C167" s="4">
        <v>0.08</v>
      </c>
    </row>
    <row r="168" spans="1:4" x14ac:dyDescent="0.3">
      <c r="B168" t="s">
        <v>41</v>
      </c>
      <c r="C168">
        <v>50000</v>
      </c>
    </row>
    <row r="169" spans="1:4" x14ac:dyDescent="0.3">
      <c r="B169" t="s">
        <v>40</v>
      </c>
      <c r="C169">
        <v>0</v>
      </c>
    </row>
    <row r="170" spans="1:4" x14ac:dyDescent="0.3">
      <c r="B170" t="s">
        <v>36</v>
      </c>
      <c r="C170" s="20">
        <f>NPER(C167,C168,-C166,,C169)</f>
        <v>20.912371879004763</v>
      </c>
      <c r="D170" t="s">
        <v>7</v>
      </c>
    </row>
    <row r="177" spans="1:11" x14ac:dyDescent="0.3">
      <c r="A177" t="s">
        <v>62</v>
      </c>
      <c r="B177" t="s">
        <v>41</v>
      </c>
      <c r="C177">
        <v>200000</v>
      </c>
      <c r="G177">
        <v>1</v>
      </c>
      <c r="H177">
        <v>45</v>
      </c>
      <c r="I177">
        <v>200000</v>
      </c>
    </row>
    <row r="178" spans="1:11" x14ac:dyDescent="0.3">
      <c r="B178" t="s">
        <v>5</v>
      </c>
      <c r="C178" s="4">
        <v>0.09</v>
      </c>
      <c r="G178">
        <v>2</v>
      </c>
      <c r="H178">
        <v>46</v>
      </c>
      <c r="I178">
        <v>200000</v>
      </c>
    </row>
    <row r="179" spans="1:11" x14ac:dyDescent="0.3">
      <c r="B179" t="s">
        <v>40</v>
      </c>
      <c r="C179">
        <v>1</v>
      </c>
      <c r="G179">
        <v>3</v>
      </c>
      <c r="H179">
        <v>47</v>
      </c>
      <c r="I179">
        <v>200000</v>
      </c>
      <c r="J179" s="4">
        <v>0.09</v>
      </c>
    </row>
    <row r="180" spans="1:11" x14ac:dyDescent="0.3">
      <c r="B180" t="s">
        <v>14</v>
      </c>
      <c r="C180">
        <v>8</v>
      </c>
      <c r="G180">
        <v>4</v>
      </c>
      <c r="H180">
        <v>48</v>
      </c>
      <c r="I180">
        <v>200000</v>
      </c>
      <c r="J180" t="s">
        <v>57</v>
      </c>
    </row>
    <row r="181" spans="1:11" x14ac:dyDescent="0.3">
      <c r="B181" t="s">
        <v>3</v>
      </c>
      <c r="C181" s="5">
        <f>FV(C178,C180,-C177,,C179)</f>
        <v>2404207.2876495789</v>
      </c>
      <c r="G181">
        <v>5</v>
      </c>
      <c r="H181">
        <v>49</v>
      </c>
      <c r="I181">
        <v>200000</v>
      </c>
    </row>
    <row r="182" spans="1:11" x14ac:dyDescent="0.3">
      <c r="G182">
        <v>6</v>
      </c>
      <c r="H182">
        <v>50</v>
      </c>
      <c r="I182">
        <v>200000</v>
      </c>
    </row>
    <row r="183" spans="1:11" x14ac:dyDescent="0.3">
      <c r="B183" t="s">
        <v>17</v>
      </c>
      <c r="C183" s="5">
        <f>FV(C178,G197-G184,,-C181)</f>
        <v>7370829.7910247501</v>
      </c>
      <c r="G183">
        <v>7</v>
      </c>
      <c r="H183">
        <v>51</v>
      </c>
      <c r="I183">
        <v>200000</v>
      </c>
    </row>
    <row r="184" spans="1:11" x14ac:dyDescent="0.3">
      <c r="B184" t="s">
        <v>63</v>
      </c>
      <c r="C184">
        <v>500000</v>
      </c>
      <c r="G184">
        <v>8</v>
      </c>
      <c r="H184">
        <v>52</v>
      </c>
      <c r="I184">
        <v>200000</v>
      </c>
      <c r="J184" s="11" t="s">
        <v>3</v>
      </c>
      <c r="K184" s="5">
        <v>2404207.2876495789</v>
      </c>
    </row>
    <row r="185" spans="1:11" x14ac:dyDescent="0.3">
      <c r="B185" t="s">
        <v>64</v>
      </c>
      <c r="C185" s="21">
        <f>C183-C184</f>
        <v>6870829.7910247501</v>
      </c>
      <c r="G185">
        <v>9</v>
      </c>
      <c r="H185">
        <v>53</v>
      </c>
    </row>
    <row r="186" spans="1:11" x14ac:dyDescent="0.3">
      <c r="B186" t="s">
        <v>8</v>
      </c>
      <c r="C186">
        <v>20</v>
      </c>
      <c r="G186">
        <v>10</v>
      </c>
      <c r="H186">
        <v>54</v>
      </c>
    </row>
    <row r="187" spans="1:11" x14ac:dyDescent="0.3">
      <c r="B187" t="s">
        <v>16</v>
      </c>
      <c r="C187" s="4">
        <v>0.06</v>
      </c>
      <c r="G187">
        <v>11</v>
      </c>
      <c r="H187">
        <v>55</v>
      </c>
    </row>
    <row r="188" spans="1:11" x14ac:dyDescent="0.3">
      <c r="B188" t="s">
        <v>41</v>
      </c>
      <c r="C188" s="21">
        <f>PMT(C187,C186,-C185,,0)</f>
        <v>599030.25139384565</v>
      </c>
      <c r="G188">
        <v>12</v>
      </c>
      <c r="H188">
        <v>56</v>
      </c>
    </row>
    <row r="189" spans="1:11" x14ac:dyDescent="0.3">
      <c r="G189">
        <v>13</v>
      </c>
      <c r="H189">
        <v>57</v>
      </c>
    </row>
    <row r="190" spans="1:11" x14ac:dyDescent="0.3">
      <c r="G190">
        <v>14</v>
      </c>
      <c r="H190">
        <v>58</v>
      </c>
    </row>
    <row r="191" spans="1:11" x14ac:dyDescent="0.3">
      <c r="G191">
        <v>15</v>
      </c>
      <c r="H191">
        <v>59</v>
      </c>
    </row>
    <row r="192" spans="1:11" x14ac:dyDescent="0.3">
      <c r="G192">
        <v>16</v>
      </c>
      <c r="H192">
        <v>60</v>
      </c>
    </row>
    <row r="193" spans="7:11" x14ac:dyDescent="0.3">
      <c r="G193">
        <v>17</v>
      </c>
      <c r="H193">
        <v>61</v>
      </c>
    </row>
    <row r="194" spans="7:11" x14ac:dyDescent="0.3">
      <c r="G194">
        <v>18</v>
      </c>
      <c r="H194">
        <v>62</v>
      </c>
    </row>
    <row r="195" spans="7:11" x14ac:dyDescent="0.3">
      <c r="G195">
        <v>19</v>
      </c>
      <c r="H195">
        <v>63</v>
      </c>
    </row>
    <row r="196" spans="7:11" x14ac:dyDescent="0.3">
      <c r="G196">
        <v>20</v>
      </c>
      <c r="H196">
        <v>64</v>
      </c>
    </row>
    <row r="197" spans="7:11" x14ac:dyDescent="0.3">
      <c r="G197">
        <v>21</v>
      </c>
      <c r="H197">
        <v>65</v>
      </c>
      <c r="I197" s="11" t="s">
        <v>17</v>
      </c>
      <c r="J197" s="4">
        <v>0.06</v>
      </c>
      <c r="K197" s="11">
        <v>7370829.7910247501</v>
      </c>
    </row>
    <row r="198" spans="7:11" x14ac:dyDescent="0.3">
      <c r="G198">
        <v>1</v>
      </c>
      <c r="H198">
        <v>66</v>
      </c>
    </row>
    <row r="199" spans="7:11" x14ac:dyDescent="0.3">
      <c r="G199">
        <v>2</v>
      </c>
      <c r="H199">
        <v>67</v>
      </c>
    </row>
    <row r="200" spans="7:11" x14ac:dyDescent="0.3">
      <c r="G200">
        <v>3</v>
      </c>
      <c r="H200">
        <v>68</v>
      </c>
    </row>
    <row r="201" spans="7:11" x14ac:dyDescent="0.3">
      <c r="G201">
        <v>4</v>
      </c>
      <c r="H201">
        <v>69</v>
      </c>
    </row>
    <row r="202" spans="7:11" x14ac:dyDescent="0.3">
      <c r="G202">
        <v>5</v>
      </c>
      <c r="H202">
        <v>70</v>
      </c>
    </row>
    <row r="203" spans="7:11" x14ac:dyDescent="0.3">
      <c r="G203">
        <v>6</v>
      </c>
      <c r="H203">
        <v>71</v>
      </c>
    </row>
    <row r="204" spans="7:11" x14ac:dyDescent="0.3">
      <c r="G204">
        <v>7</v>
      </c>
      <c r="H204">
        <v>72</v>
      </c>
    </row>
    <row r="205" spans="7:11" x14ac:dyDescent="0.3">
      <c r="G205">
        <v>8</v>
      </c>
      <c r="H205">
        <v>73</v>
      </c>
    </row>
    <row r="206" spans="7:11" x14ac:dyDescent="0.3">
      <c r="G206">
        <v>9</v>
      </c>
      <c r="H206">
        <v>74</v>
      </c>
    </row>
    <row r="207" spans="7:11" x14ac:dyDescent="0.3">
      <c r="G207">
        <v>10</v>
      </c>
      <c r="H207">
        <v>75</v>
      </c>
    </row>
    <row r="208" spans="7:11" x14ac:dyDescent="0.3">
      <c r="G208">
        <v>11</v>
      </c>
      <c r="H208">
        <v>76</v>
      </c>
    </row>
    <row r="209" spans="1:10" x14ac:dyDescent="0.3">
      <c r="G209">
        <v>12</v>
      </c>
      <c r="H209">
        <v>77</v>
      </c>
    </row>
    <row r="210" spans="1:10" x14ac:dyDescent="0.3">
      <c r="G210">
        <v>13</v>
      </c>
      <c r="H210">
        <v>78</v>
      </c>
    </row>
    <row r="211" spans="1:10" x14ac:dyDescent="0.3">
      <c r="G211">
        <v>14</v>
      </c>
      <c r="H211">
        <v>79</v>
      </c>
    </row>
    <row r="212" spans="1:10" x14ac:dyDescent="0.3">
      <c r="G212">
        <v>15</v>
      </c>
      <c r="H212">
        <v>80</v>
      </c>
    </row>
    <row r="213" spans="1:10" x14ac:dyDescent="0.3">
      <c r="G213">
        <v>16</v>
      </c>
      <c r="H213">
        <v>81</v>
      </c>
    </row>
    <row r="214" spans="1:10" x14ac:dyDescent="0.3">
      <c r="G214">
        <v>17</v>
      </c>
      <c r="H214">
        <v>82</v>
      </c>
    </row>
    <row r="215" spans="1:10" x14ac:dyDescent="0.3">
      <c r="G215">
        <v>18</v>
      </c>
      <c r="H215">
        <v>83</v>
      </c>
    </row>
    <row r="216" spans="1:10" x14ac:dyDescent="0.3">
      <c r="G216">
        <v>19</v>
      </c>
      <c r="H216">
        <v>84</v>
      </c>
    </row>
    <row r="217" spans="1:10" x14ac:dyDescent="0.3">
      <c r="G217">
        <v>20</v>
      </c>
      <c r="H217">
        <v>85</v>
      </c>
    </row>
    <row r="221" spans="1:10" x14ac:dyDescent="0.3">
      <c r="A221" t="s">
        <v>65</v>
      </c>
      <c r="B221" t="s">
        <v>5</v>
      </c>
      <c r="C221" s="4">
        <v>0.06</v>
      </c>
      <c r="G221">
        <v>1</v>
      </c>
      <c r="H221">
        <v>10000</v>
      </c>
      <c r="I221" t="s">
        <v>11</v>
      </c>
      <c r="J221">
        <v>36730</v>
      </c>
    </row>
    <row r="222" spans="1:10" x14ac:dyDescent="0.3">
      <c r="B222" t="s">
        <v>14</v>
      </c>
      <c r="C222">
        <v>4</v>
      </c>
      <c r="G222">
        <v>2</v>
      </c>
      <c r="H222">
        <v>10000</v>
      </c>
    </row>
    <row r="223" spans="1:10" x14ac:dyDescent="0.3">
      <c r="B223" t="s">
        <v>41</v>
      </c>
      <c r="C223">
        <v>10000</v>
      </c>
      <c r="G223">
        <v>3</v>
      </c>
      <c r="H223">
        <v>10000</v>
      </c>
    </row>
    <row r="224" spans="1:10" x14ac:dyDescent="0.3">
      <c r="B224" t="s">
        <v>11</v>
      </c>
      <c r="C224" s="5">
        <f>PV(C221,C222,-C223,,1)</f>
        <v>36730.119494616403</v>
      </c>
      <c r="G224">
        <v>4</v>
      </c>
      <c r="H224">
        <v>10000</v>
      </c>
    </row>
    <row r="225" spans="1:10" x14ac:dyDescent="0.3">
      <c r="B225" t="s">
        <v>8</v>
      </c>
      <c r="C225">
        <v>10</v>
      </c>
      <c r="G225">
        <v>5</v>
      </c>
    </row>
    <row r="226" spans="1:10" x14ac:dyDescent="0.3">
      <c r="B226" t="s">
        <v>17</v>
      </c>
      <c r="C226" s="16">
        <f>FV(C221,C225,,-C224)</f>
        <v>65778.04989067759</v>
      </c>
      <c r="G226">
        <v>6</v>
      </c>
    </row>
    <row r="227" spans="1:10" x14ac:dyDescent="0.3">
      <c r="G227">
        <v>7</v>
      </c>
    </row>
    <row r="228" spans="1:10" x14ac:dyDescent="0.3">
      <c r="G228">
        <v>8</v>
      </c>
    </row>
    <row r="229" spans="1:10" x14ac:dyDescent="0.3">
      <c r="G229">
        <v>9</v>
      </c>
    </row>
    <row r="230" spans="1:10" x14ac:dyDescent="0.3">
      <c r="G230">
        <v>10</v>
      </c>
      <c r="I230" t="s">
        <v>17</v>
      </c>
      <c r="J230">
        <v>65778</v>
      </c>
    </row>
    <row r="233" spans="1:10" x14ac:dyDescent="0.3">
      <c r="A233" t="s">
        <v>66</v>
      </c>
      <c r="B233" t="s">
        <v>67</v>
      </c>
      <c r="C233" s="4">
        <v>0.05</v>
      </c>
      <c r="G233">
        <v>25</v>
      </c>
      <c r="H233">
        <v>100000</v>
      </c>
    </row>
    <row r="234" spans="1:10" x14ac:dyDescent="0.3">
      <c r="G234">
        <v>26</v>
      </c>
      <c r="H234" s="22">
        <f>H233*(1+$C$233)</f>
        <v>105000</v>
      </c>
    </row>
    <row r="235" spans="1:10" x14ac:dyDescent="0.3">
      <c r="G235">
        <v>27</v>
      </c>
      <c r="H235" s="22">
        <f t="shared" ref="H235:H263" si="0">H234*(1+$C$233)</f>
        <v>110250</v>
      </c>
    </row>
    <row r="236" spans="1:10" x14ac:dyDescent="0.3">
      <c r="G236">
        <v>28</v>
      </c>
      <c r="H236" s="22">
        <f t="shared" si="0"/>
        <v>115762.5</v>
      </c>
    </row>
    <row r="237" spans="1:10" x14ac:dyDescent="0.3">
      <c r="G237">
        <v>29</v>
      </c>
      <c r="H237" s="22">
        <f t="shared" si="0"/>
        <v>121550.625</v>
      </c>
    </row>
    <row r="238" spans="1:10" x14ac:dyDescent="0.3">
      <c r="G238">
        <v>30</v>
      </c>
      <c r="H238" s="22">
        <f t="shared" si="0"/>
        <v>127628.15625</v>
      </c>
    </row>
    <row r="239" spans="1:10" x14ac:dyDescent="0.3">
      <c r="G239">
        <v>31</v>
      </c>
      <c r="H239" s="22">
        <f t="shared" si="0"/>
        <v>134009.56406249999</v>
      </c>
    </row>
    <row r="240" spans="1:10" x14ac:dyDescent="0.3">
      <c r="G240">
        <v>32</v>
      </c>
      <c r="H240" s="22">
        <f t="shared" si="0"/>
        <v>140710.042265625</v>
      </c>
    </row>
    <row r="241" spans="7:8" x14ac:dyDescent="0.3">
      <c r="G241">
        <v>33</v>
      </c>
      <c r="H241" s="22">
        <f t="shared" si="0"/>
        <v>147745.54437890626</v>
      </c>
    </row>
    <row r="242" spans="7:8" x14ac:dyDescent="0.3">
      <c r="G242">
        <v>34</v>
      </c>
      <c r="H242" s="22">
        <f t="shared" si="0"/>
        <v>155132.82159785158</v>
      </c>
    </row>
    <row r="243" spans="7:8" x14ac:dyDescent="0.3">
      <c r="G243">
        <v>35</v>
      </c>
      <c r="H243" s="22">
        <f t="shared" si="0"/>
        <v>162889.46267774416</v>
      </c>
    </row>
    <row r="244" spans="7:8" x14ac:dyDescent="0.3">
      <c r="G244">
        <v>36</v>
      </c>
      <c r="H244" s="22">
        <f t="shared" si="0"/>
        <v>171033.93581163138</v>
      </c>
    </row>
    <row r="245" spans="7:8" x14ac:dyDescent="0.3">
      <c r="G245">
        <v>37</v>
      </c>
      <c r="H245" s="22">
        <f t="shared" si="0"/>
        <v>179585.63260221295</v>
      </c>
    </row>
    <row r="246" spans="7:8" x14ac:dyDescent="0.3">
      <c r="G246">
        <v>38</v>
      </c>
      <c r="H246" s="22">
        <f t="shared" si="0"/>
        <v>188564.91423232362</v>
      </c>
    </row>
    <row r="247" spans="7:8" x14ac:dyDescent="0.3">
      <c r="G247">
        <v>39</v>
      </c>
      <c r="H247" s="22">
        <f t="shared" si="0"/>
        <v>197993.1599439398</v>
      </c>
    </row>
    <row r="248" spans="7:8" x14ac:dyDescent="0.3">
      <c r="G248">
        <v>40</v>
      </c>
      <c r="H248" s="22">
        <f t="shared" si="0"/>
        <v>207892.8179411368</v>
      </c>
    </row>
    <row r="249" spans="7:8" x14ac:dyDescent="0.3">
      <c r="G249">
        <v>41</v>
      </c>
      <c r="H249" s="22">
        <f t="shared" si="0"/>
        <v>218287.45883819365</v>
      </c>
    </row>
    <row r="250" spans="7:8" x14ac:dyDescent="0.3">
      <c r="G250">
        <v>42</v>
      </c>
      <c r="H250" s="22">
        <f t="shared" si="0"/>
        <v>229201.83178010333</v>
      </c>
    </row>
    <row r="251" spans="7:8" x14ac:dyDescent="0.3">
      <c r="G251">
        <v>43</v>
      </c>
      <c r="H251" s="22">
        <f t="shared" si="0"/>
        <v>240661.9233691085</v>
      </c>
    </row>
    <row r="252" spans="7:8" x14ac:dyDescent="0.3">
      <c r="G252">
        <v>44</v>
      </c>
      <c r="H252" s="22">
        <f t="shared" si="0"/>
        <v>252695.01953756393</v>
      </c>
    </row>
    <row r="253" spans="7:8" x14ac:dyDescent="0.3">
      <c r="G253">
        <v>45</v>
      </c>
      <c r="H253" s="22">
        <f t="shared" si="0"/>
        <v>265329.77051444212</v>
      </c>
    </row>
    <row r="254" spans="7:8" x14ac:dyDescent="0.3">
      <c r="G254">
        <v>46</v>
      </c>
      <c r="H254" s="22">
        <f t="shared" si="0"/>
        <v>278596.25904016424</v>
      </c>
    </row>
    <row r="255" spans="7:8" x14ac:dyDescent="0.3">
      <c r="G255">
        <v>47</v>
      </c>
      <c r="H255" s="22">
        <f t="shared" si="0"/>
        <v>292526.07199217245</v>
      </c>
    </row>
    <row r="256" spans="7:8" x14ac:dyDescent="0.3">
      <c r="G256">
        <v>48</v>
      </c>
      <c r="H256" s="22">
        <f t="shared" si="0"/>
        <v>307152.37559178111</v>
      </c>
    </row>
    <row r="257" spans="1:10" x14ac:dyDescent="0.3">
      <c r="G257">
        <v>49</v>
      </c>
      <c r="H257" s="22">
        <f t="shared" si="0"/>
        <v>322509.99437137018</v>
      </c>
    </row>
    <row r="258" spans="1:10" x14ac:dyDescent="0.3">
      <c r="G258">
        <v>50</v>
      </c>
      <c r="H258" s="22">
        <f t="shared" si="0"/>
        <v>338635.4940899387</v>
      </c>
    </row>
    <row r="259" spans="1:10" x14ac:dyDescent="0.3">
      <c r="G259">
        <v>51</v>
      </c>
      <c r="H259" s="22">
        <f t="shared" si="0"/>
        <v>355567.26879443566</v>
      </c>
    </row>
    <row r="260" spans="1:10" x14ac:dyDescent="0.3">
      <c r="G260">
        <v>52</v>
      </c>
      <c r="H260" s="22">
        <f t="shared" si="0"/>
        <v>373345.63223415747</v>
      </c>
    </row>
    <row r="261" spans="1:10" x14ac:dyDescent="0.3">
      <c r="G261">
        <v>53</v>
      </c>
      <c r="H261" s="22">
        <f t="shared" si="0"/>
        <v>392012.91384586535</v>
      </c>
    </row>
    <row r="262" spans="1:10" x14ac:dyDescent="0.3">
      <c r="G262">
        <v>54</v>
      </c>
      <c r="H262" s="22">
        <f t="shared" si="0"/>
        <v>411613.55953815865</v>
      </c>
    </row>
    <row r="263" spans="1:10" x14ac:dyDescent="0.3">
      <c r="G263">
        <v>55</v>
      </c>
      <c r="H263" s="22">
        <f t="shared" si="0"/>
        <v>432194.23751506658</v>
      </c>
    </row>
    <row r="266" spans="1:10" x14ac:dyDescent="0.3">
      <c r="A266" t="s">
        <v>68</v>
      </c>
    </row>
    <row r="267" spans="1:10" x14ac:dyDescent="0.3">
      <c r="B267" t="s">
        <v>11</v>
      </c>
      <c r="C267">
        <v>240000</v>
      </c>
      <c r="G267">
        <v>55</v>
      </c>
      <c r="H267">
        <v>731452</v>
      </c>
      <c r="I267" t="s">
        <v>11</v>
      </c>
      <c r="J267" s="16">
        <f>NPV(C274,H267:H287)</f>
        <v>7822537.7862416757</v>
      </c>
    </row>
    <row r="268" spans="1:10" x14ac:dyDescent="0.3">
      <c r="B268" t="s">
        <v>5</v>
      </c>
      <c r="C268" s="4">
        <v>0.05</v>
      </c>
      <c r="G268">
        <v>56</v>
      </c>
      <c r="H268" s="22">
        <f>H267*(1+$C$273)</f>
        <v>753395.56</v>
      </c>
    </row>
    <row r="269" spans="1:10" x14ac:dyDescent="0.3">
      <c r="B269" t="s">
        <v>36</v>
      </c>
      <c r="C269">
        <v>25</v>
      </c>
      <c r="G269">
        <v>57</v>
      </c>
      <c r="H269" s="22">
        <f t="shared" ref="H269:H287" si="1">H268*(1+$C$273)</f>
        <v>775997.42680000013</v>
      </c>
    </row>
    <row r="270" spans="1:10" x14ac:dyDescent="0.3">
      <c r="B270" t="s">
        <v>3</v>
      </c>
      <c r="C270" s="5">
        <f>FV(C268,C269,,-C267)</f>
        <v>812725.1858158526</v>
      </c>
      <c r="G270">
        <v>58</v>
      </c>
      <c r="H270" s="22">
        <f t="shared" si="1"/>
        <v>799277.3496040001</v>
      </c>
    </row>
    <row r="271" spans="1:10" x14ac:dyDescent="0.3">
      <c r="B271" t="s">
        <v>69</v>
      </c>
      <c r="C271" s="5">
        <f>C270*0.9</f>
        <v>731452.66723426734</v>
      </c>
      <c r="D271" t="s">
        <v>70</v>
      </c>
      <c r="G271">
        <v>59</v>
      </c>
      <c r="H271" s="22">
        <f t="shared" si="1"/>
        <v>823255.67009212018</v>
      </c>
    </row>
    <row r="272" spans="1:10" x14ac:dyDescent="0.3">
      <c r="G272">
        <v>60</v>
      </c>
      <c r="H272" s="22">
        <f t="shared" si="1"/>
        <v>847953.34019488376</v>
      </c>
    </row>
    <row r="273" spans="2:8" x14ac:dyDescent="0.3">
      <c r="B273" t="s">
        <v>71</v>
      </c>
      <c r="C273" s="4">
        <v>0.03</v>
      </c>
      <c r="G273">
        <v>61</v>
      </c>
      <c r="H273" s="22">
        <f t="shared" si="1"/>
        <v>873391.94040073024</v>
      </c>
    </row>
    <row r="274" spans="2:8" x14ac:dyDescent="0.3">
      <c r="B274" t="s">
        <v>72</v>
      </c>
      <c r="C274" s="4">
        <v>0.1</v>
      </c>
      <c r="G274">
        <v>62</v>
      </c>
      <c r="H274" s="22">
        <f t="shared" si="1"/>
        <v>899593.69861275214</v>
      </c>
    </row>
    <row r="275" spans="2:8" x14ac:dyDescent="0.3">
      <c r="G275">
        <v>63</v>
      </c>
      <c r="H275" s="22">
        <f t="shared" si="1"/>
        <v>926581.50957113469</v>
      </c>
    </row>
    <row r="276" spans="2:8" x14ac:dyDescent="0.3">
      <c r="G276">
        <v>64</v>
      </c>
      <c r="H276" s="22">
        <f t="shared" si="1"/>
        <v>954378.95485826873</v>
      </c>
    </row>
    <row r="277" spans="2:8" x14ac:dyDescent="0.3">
      <c r="G277">
        <v>65</v>
      </c>
      <c r="H277" s="22">
        <f t="shared" si="1"/>
        <v>983010.32350401685</v>
      </c>
    </row>
    <row r="278" spans="2:8" x14ac:dyDescent="0.3">
      <c r="G278">
        <v>66</v>
      </c>
      <c r="H278" s="22">
        <f t="shared" si="1"/>
        <v>1012500.6332091374</v>
      </c>
    </row>
    <row r="279" spans="2:8" x14ac:dyDescent="0.3">
      <c r="G279">
        <v>67</v>
      </c>
      <c r="H279" s="22">
        <f t="shared" si="1"/>
        <v>1042875.6522054115</v>
      </c>
    </row>
    <row r="280" spans="2:8" x14ac:dyDescent="0.3">
      <c r="G280">
        <v>68</v>
      </c>
      <c r="H280" s="22">
        <f t="shared" si="1"/>
        <v>1074161.9217715738</v>
      </c>
    </row>
    <row r="281" spans="2:8" x14ac:dyDescent="0.3">
      <c r="G281">
        <v>69</v>
      </c>
      <c r="H281" s="22">
        <f t="shared" si="1"/>
        <v>1106386.7794247211</v>
      </c>
    </row>
    <row r="282" spans="2:8" x14ac:dyDescent="0.3">
      <c r="G282">
        <v>70</v>
      </c>
      <c r="H282" s="22">
        <f t="shared" si="1"/>
        <v>1139578.3828074627</v>
      </c>
    </row>
    <row r="283" spans="2:8" x14ac:dyDescent="0.3">
      <c r="G283">
        <v>71</v>
      </c>
      <c r="H283" s="22">
        <f t="shared" si="1"/>
        <v>1173765.7342916867</v>
      </c>
    </row>
    <row r="284" spans="2:8" x14ac:dyDescent="0.3">
      <c r="G284">
        <v>72</v>
      </c>
      <c r="H284" s="22">
        <f t="shared" si="1"/>
        <v>1208978.7063204374</v>
      </c>
    </row>
    <row r="285" spans="2:8" x14ac:dyDescent="0.3">
      <c r="G285">
        <v>73</v>
      </c>
      <c r="H285" s="22">
        <f t="shared" si="1"/>
        <v>1245248.0675100505</v>
      </c>
    </row>
    <row r="286" spans="2:8" x14ac:dyDescent="0.3">
      <c r="G286">
        <v>74</v>
      </c>
      <c r="H286" s="22">
        <f t="shared" si="1"/>
        <v>1282605.509535352</v>
      </c>
    </row>
    <row r="287" spans="2:8" x14ac:dyDescent="0.3">
      <c r="G287">
        <v>75</v>
      </c>
      <c r="H287" s="22">
        <f t="shared" si="1"/>
        <v>1321083.6748214127</v>
      </c>
    </row>
    <row r="289" spans="1:11" x14ac:dyDescent="0.3">
      <c r="A289" t="s">
        <v>73</v>
      </c>
      <c r="B289" t="s">
        <v>17</v>
      </c>
      <c r="C289">
        <v>5000000</v>
      </c>
    </row>
    <row r="290" spans="1:11" x14ac:dyDescent="0.3">
      <c r="B290" t="s">
        <v>5</v>
      </c>
      <c r="C290" s="4">
        <v>0.1</v>
      </c>
    </row>
    <row r="291" spans="1:11" x14ac:dyDescent="0.3">
      <c r="B291" t="s">
        <v>36</v>
      </c>
      <c r="C291">
        <f>65-42</f>
        <v>23</v>
      </c>
    </row>
    <row r="292" spans="1:11" x14ac:dyDescent="0.3">
      <c r="B292" t="s">
        <v>60</v>
      </c>
      <c r="C292" s="5">
        <f>PMT(C290,C291,,-C289,0)</f>
        <v>62859.063285523094</v>
      </c>
    </row>
    <row r="293" spans="1:11" x14ac:dyDescent="0.3">
      <c r="B293" t="s">
        <v>59</v>
      </c>
      <c r="C293" s="5">
        <f>PMT(C290,C291,,-C289,1)</f>
        <v>57144.602986839178</v>
      </c>
    </row>
    <row r="300" spans="1:11" x14ac:dyDescent="0.3">
      <c r="A300" t="s">
        <v>74</v>
      </c>
      <c r="B300" t="s">
        <v>41</v>
      </c>
      <c r="C300">
        <v>100000</v>
      </c>
      <c r="H300" s="11">
        <v>57</v>
      </c>
      <c r="J300" t="s">
        <v>11</v>
      </c>
      <c r="K300">
        <v>925322</v>
      </c>
    </row>
    <row r="301" spans="1:11" x14ac:dyDescent="0.3">
      <c r="B301" t="s">
        <v>14</v>
      </c>
      <c r="C301">
        <v>20</v>
      </c>
      <c r="H301" s="11">
        <v>58</v>
      </c>
    </row>
    <row r="302" spans="1:11" x14ac:dyDescent="0.3">
      <c r="B302" t="s">
        <v>5</v>
      </c>
      <c r="C302" s="4">
        <v>7.0000000000000007E-2</v>
      </c>
      <c r="H302" s="11">
        <v>59</v>
      </c>
    </row>
    <row r="303" spans="1:11" x14ac:dyDescent="0.3">
      <c r="B303" t="s">
        <v>40</v>
      </c>
      <c r="C303">
        <v>1</v>
      </c>
      <c r="H303" s="2">
        <v>60</v>
      </c>
      <c r="I303">
        <v>100000</v>
      </c>
      <c r="J303" t="s">
        <v>24</v>
      </c>
      <c r="K303" s="22">
        <v>1133559.5242702295</v>
      </c>
    </row>
    <row r="304" spans="1:11" x14ac:dyDescent="0.3">
      <c r="B304" t="s">
        <v>24</v>
      </c>
      <c r="C304" s="5">
        <f>PV(C302,C301,-C300,,C303)</f>
        <v>1133559.5242702295</v>
      </c>
      <c r="H304" s="2">
        <v>61</v>
      </c>
      <c r="I304">
        <v>100000</v>
      </c>
    </row>
    <row r="305" spans="2:9" x14ac:dyDescent="0.3">
      <c r="B305" t="s">
        <v>8</v>
      </c>
      <c r="C305">
        <v>3</v>
      </c>
      <c r="H305" s="2">
        <v>62</v>
      </c>
      <c r="I305">
        <v>100000</v>
      </c>
    </row>
    <row r="306" spans="2:9" x14ac:dyDescent="0.3">
      <c r="B306" t="s">
        <v>24</v>
      </c>
      <c r="C306" s="10">
        <f>PV(C302,C305,,-C304)</f>
        <v>925322.23299119249</v>
      </c>
      <c r="H306" s="2">
        <v>63</v>
      </c>
      <c r="I306">
        <v>100000</v>
      </c>
    </row>
    <row r="307" spans="2:9" x14ac:dyDescent="0.3">
      <c r="H307" s="2">
        <v>64</v>
      </c>
      <c r="I307">
        <v>100000</v>
      </c>
    </row>
    <row r="308" spans="2:9" x14ac:dyDescent="0.3">
      <c r="H308" s="2">
        <v>65</v>
      </c>
      <c r="I308">
        <v>100000</v>
      </c>
    </row>
    <row r="309" spans="2:9" x14ac:dyDescent="0.3">
      <c r="H309" s="2">
        <v>66</v>
      </c>
      <c r="I309">
        <v>100000</v>
      </c>
    </row>
    <row r="310" spans="2:9" x14ac:dyDescent="0.3">
      <c r="H310" s="2">
        <v>67</v>
      </c>
      <c r="I310">
        <v>100000</v>
      </c>
    </row>
    <row r="311" spans="2:9" x14ac:dyDescent="0.3">
      <c r="H311" s="2">
        <v>68</v>
      </c>
      <c r="I311">
        <v>100000</v>
      </c>
    </row>
    <row r="312" spans="2:9" x14ac:dyDescent="0.3">
      <c r="H312" s="2">
        <v>69</v>
      </c>
      <c r="I312">
        <v>100000</v>
      </c>
    </row>
    <row r="313" spans="2:9" x14ac:dyDescent="0.3">
      <c r="H313" s="2">
        <v>70</v>
      </c>
      <c r="I313">
        <v>100000</v>
      </c>
    </row>
    <row r="314" spans="2:9" x14ac:dyDescent="0.3">
      <c r="H314" s="2">
        <v>71</v>
      </c>
      <c r="I314">
        <v>100000</v>
      </c>
    </row>
    <row r="315" spans="2:9" x14ac:dyDescent="0.3">
      <c r="H315" s="2">
        <v>72</v>
      </c>
      <c r="I315">
        <v>100000</v>
      </c>
    </row>
    <row r="316" spans="2:9" x14ac:dyDescent="0.3">
      <c r="H316" s="2">
        <v>73</v>
      </c>
      <c r="I316">
        <v>100000</v>
      </c>
    </row>
    <row r="317" spans="2:9" x14ac:dyDescent="0.3">
      <c r="H317" s="2">
        <v>74</v>
      </c>
      <c r="I317">
        <v>100000</v>
      </c>
    </row>
    <row r="318" spans="2:9" x14ac:dyDescent="0.3">
      <c r="H318" s="2">
        <v>75</v>
      </c>
      <c r="I318">
        <v>100000</v>
      </c>
    </row>
    <row r="319" spans="2:9" x14ac:dyDescent="0.3">
      <c r="H319" s="2">
        <v>76</v>
      </c>
      <c r="I319">
        <v>100000</v>
      </c>
    </row>
    <row r="320" spans="2:9" x14ac:dyDescent="0.3">
      <c r="H320" s="2">
        <v>77</v>
      </c>
      <c r="I320">
        <v>100000</v>
      </c>
    </row>
    <row r="321" spans="1:9" x14ac:dyDescent="0.3">
      <c r="H321" s="2">
        <v>78</v>
      </c>
      <c r="I321">
        <v>100000</v>
      </c>
    </row>
    <row r="322" spans="1:9" x14ac:dyDescent="0.3">
      <c r="H322" s="2">
        <v>79</v>
      </c>
      <c r="I322">
        <v>100000</v>
      </c>
    </row>
    <row r="323" spans="1:9" x14ac:dyDescent="0.3">
      <c r="H323" s="2">
        <v>80</v>
      </c>
      <c r="I323">
        <v>100000</v>
      </c>
    </row>
    <row r="326" spans="1:9" x14ac:dyDescent="0.3">
      <c r="A326" t="s">
        <v>75</v>
      </c>
    </row>
    <row r="327" spans="1:9" x14ac:dyDescent="0.3">
      <c r="D327" t="s">
        <v>11</v>
      </c>
      <c r="E327">
        <v>1000</v>
      </c>
    </row>
    <row r="328" spans="1:9" x14ac:dyDescent="0.3">
      <c r="D328" t="s">
        <v>17</v>
      </c>
      <c r="E328">
        <v>1750</v>
      </c>
    </row>
    <row r="329" spans="1:9" x14ac:dyDescent="0.3">
      <c r="D329" t="s">
        <v>36</v>
      </c>
      <c r="E329">
        <v>15</v>
      </c>
    </row>
    <row r="330" spans="1:9" x14ac:dyDescent="0.3">
      <c r="D330" t="s">
        <v>5</v>
      </c>
      <c r="E330" s="18">
        <f>RATE(E329,,-E327,E328)</f>
        <v>3.8012388035095976E-2</v>
      </c>
    </row>
    <row r="336" spans="1:9" x14ac:dyDescent="0.3">
      <c r="A336" t="s">
        <v>76</v>
      </c>
    </row>
    <row r="354" spans="1:12" x14ac:dyDescent="0.3">
      <c r="A354" t="s">
        <v>77</v>
      </c>
      <c r="B354" t="s">
        <v>15</v>
      </c>
      <c r="C354" s="4">
        <v>0.06</v>
      </c>
      <c r="I354">
        <v>1</v>
      </c>
      <c r="J354">
        <v>50000</v>
      </c>
      <c r="K354" s="5">
        <f>PV(C354,20,,-K373)</f>
        <v>192613.87605449665</v>
      </c>
    </row>
    <row r="355" spans="1:12" x14ac:dyDescent="0.3">
      <c r="B355" t="s">
        <v>16</v>
      </c>
      <c r="C355" s="4">
        <v>0.05</v>
      </c>
      <c r="I355">
        <v>2</v>
      </c>
      <c r="J355">
        <v>50000</v>
      </c>
    </row>
    <row r="356" spans="1:12" x14ac:dyDescent="0.3">
      <c r="I356">
        <v>3</v>
      </c>
      <c r="J356">
        <v>50000</v>
      </c>
    </row>
    <row r="357" spans="1:12" x14ac:dyDescent="0.3">
      <c r="B357" t="s">
        <v>24</v>
      </c>
      <c r="C357" s="5">
        <f>K354</f>
        <v>192613.87605449665</v>
      </c>
      <c r="I357">
        <v>4</v>
      </c>
      <c r="J357">
        <v>50000</v>
      </c>
    </row>
    <row r="358" spans="1:12" x14ac:dyDescent="0.3">
      <c r="B358" t="s">
        <v>10</v>
      </c>
      <c r="C358" s="5">
        <f>PV(C354,10,,-L363)</f>
        <v>287688.39170053921</v>
      </c>
      <c r="I358">
        <v>5</v>
      </c>
      <c r="J358">
        <v>50000</v>
      </c>
    </row>
    <row r="359" spans="1:12" x14ac:dyDescent="0.3">
      <c r="B359" t="s">
        <v>28</v>
      </c>
      <c r="C359" s="5">
        <f>PV(C354,10,-J362)</f>
        <v>368004.35257073509</v>
      </c>
      <c r="I359">
        <v>6</v>
      </c>
      <c r="J359">
        <v>50000</v>
      </c>
    </row>
    <row r="360" spans="1:12" x14ac:dyDescent="0.3">
      <c r="C360" s="10">
        <f>SUM(C357:C359)</f>
        <v>848306.62032577093</v>
      </c>
      <c r="I360">
        <v>7</v>
      </c>
      <c r="J360">
        <v>50000</v>
      </c>
    </row>
    <row r="361" spans="1:12" x14ac:dyDescent="0.3">
      <c r="I361">
        <v>8</v>
      </c>
      <c r="J361">
        <v>50000</v>
      </c>
    </row>
    <row r="362" spans="1:12" x14ac:dyDescent="0.3">
      <c r="I362">
        <v>9</v>
      </c>
      <c r="J362">
        <v>50000</v>
      </c>
    </row>
    <row r="363" spans="1:12" x14ac:dyDescent="0.3">
      <c r="I363">
        <v>10</v>
      </c>
      <c r="J363">
        <v>50000</v>
      </c>
      <c r="L363" s="5">
        <f>PV(C354,10,-J370)</f>
        <v>515206.09359902918</v>
      </c>
    </row>
    <row r="364" spans="1:12" x14ac:dyDescent="0.3">
      <c r="I364">
        <v>11</v>
      </c>
      <c r="J364">
        <v>70000</v>
      </c>
    </row>
    <row r="365" spans="1:12" x14ac:dyDescent="0.3">
      <c r="I365">
        <v>12</v>
      </c>
      <c r="J365">
        <v>70000</v>
      </c>
    </row>
    <row r="366" spans="1:12" x14ac:dyDescent="0.3">
      <c r="I366">
        <v>13</v>
      </c>
      <c r="J366">
        <v>70000</v>
      </c>
    </row>
    <row r="367" spans="1:12" x14ac:dyDescent="0.3">
      <c r="I367">
        <v>14</v>
      </c>
      <c r="J367">
        <v>70000</v>
      </c>
    </row>
    <row r="368" spans="1:12" x14ac:dyDescent="0.3">
      <c r="I368">
        <v>15</v>
      </c>
      <c r="J368">
        <v>70000</v>
      </c>
    </row>
    <row r="369" spans="9:11" x14ac:dyDescent="0.3">
      <c r="I369">
        <v>16</v>
      </c>
      <c r="J369">
        <v>70000</v>
      </c>
    </row>
    <row r="370" spans="9:11" x14ac:dyDescent="0.3">
      <c r="I370">
        <v>17</v>
      </c>
      <c r="J370">
        <v>70000</v>
      </c>
    </row>
    <row r="371" spans="9:11" x14ac:dyDescent="0.3">
      <c r="I371">
        <v>18</v>
      </c>
      <c r="J371">
        <v>70000</v>
      </c>
    </row>
    <row r="372" spans="9:11" x14ac:dyDescent="0.3">
      <c r="I372">
        <v>19</v>
      </c>
      <c r="J372">
        <v>70000</v>
      </c>
    </row>
    <row r="373" spans="9:11" x14ac:dyDescent="0.3">
      <c r="I373">
        <v>20</v>
      </c>
      <c r="J373">
        <v>70000</v>
      </c>
      <c r="K373" s="5">
        <f>PV(C355,30-20,-J376)</f>
        <v>617738.79433478508</v>
      </c>
    </row>
    <row r="374" spans="9:11" x14ac:dyDescent="0.3">
      <c r="I374">
        <v>21</v>
      </c>
      <c r="J374">
        <v>80000</v>
      </c>
    </row>
    <row r="375" spans="9:11" x14ac:dyDescent="0.3">
      <c r="I375">
        <v>22</v>
      </c>
      <c r="J375">
        <v>80000</v>
      </c>
    </row>
    <row r="376" spans="9:11" x14ac:dyDescent="0.3">
      <c r="I376">
        <v>23</v>
      </c>
      <c r="J376">
        <v>80000</v>
      </c>
    </row>
    <row r="377" spans="9:11" x14ac:dyDescent="0.3">
      <c r="I377">
        <v>24</v>
      </c>
      <c r="J377">
        <v>80000</v>
      </c>
    </row>
    <row r="378" spans="9:11" x14ac:dyDescent="0.3">
      <c r="I378">
        <v>25</v>
      </c>
      <c r="J378">
        <v>80000</v>
      </c>
    </row>
    <row r="379" spans="9:11" x14ac:dyDescent="0.3">
      <c r="I379">
        <v>26</v>
      </c>
      <c r="J379">
        <v>80000</v>
      </c>
    </row>
    <row r="380" spans="9:11" x14ac:dyDescent="0.3">
      <c r="I380">
        <v>27</v>
      </c>
      <c r="J380">
        <v>80000</v>
      </c>
    </row>
    <row r="381" spans="9:11" x14ac:dyDescent="0.3">
      <c r="I381">
        <v>28</v>
      </c>
      <c r="J381">
        <v>80000</v>
      </c>
    </row>
    <row r="382" spans="9:11" x14ac:dyDescent="0.3">
      <c r="I382">
        <v>29</v>
      </c>
      <c r="J382">
        <v>80000</v>
      </c>
    </row>
    <row r="383" spans="9:11" x14ac:dyDescent="0.3">
      <c r="I383">
        <v>30</v>
      </c>
      <c r="J383">
        <v>80000</v>
      </c>
    </row>
    <row r="390" spans="1:3" x14ac:dyDescent="0.3">
      <c r="A390" t="s">
        <v>78</v>
      </c>
      <c r="B390" t="s">
        <v>11</v>
      </c>
      <c r="C390">
        <v>200000</v>
      </c>
    </row>
    <row r="391" spans="1:3" x14ac:dyDescent="0.3">
      <c r="B391" t="s">
        <v>36</v>
      </c>
      <c r="C391">
        <v>11</v>
      </c>
    </row>
    <row r="392" spans="1:3" x14ac:dyDescent="0.3">
      <c r="B392" t="s">
        <v>5</v>
      </c>
      <c r="C392" s="4">
        <v>0.08</v>
      </c>
    </row>
    <row r="393" spans="1:3" x14ac:dyDescent="0.3">
      <c r="B393" t="s">
        <v>40</v>
      </c>
      <c r="C393">
        <v>0</v>
      </c>
    </row>
    <row r="394" spans="1:3" x14ac:dyDescent="0.3">
      <c r="B394" t="s">
        <v>17</v>
      </c>
      <c r="C394">
        <v>40000</v>
      </c>
    </row>
    <row r="395" spans="1:3" x14ac:dyDescent="0.3">
      <c r="B395" t="s">
        <v>41</v>
      </c>
      <c r="C395" s="15">
        <f>PMT(C392,C391,-C390,C394)</f>
        <v>25612.214743118613</v>
      </c>
    </row>
    <row r="401" spans="1:3" x14ac:dyDescent="0.3">
      <c r="A401" t="s">
        <v>79</v>
      </c>
      <c r="B401" t="s">
        <v>41</v>
      </c>
      <c r="C401">
        <v>750</v>
      </c>
    </row>
    <row r="402" spans="1:3" x14ac:dyDescent="0.3">
      <c r="B402" t="s">
        <v>5</v>
      </c>
      <c r="C402">
        <f>0.17/12</f>
        <v>1.4166666666666668E-2</v>
      </c>
    </row>
    <row r="403" spans="1:3" x14ac:dyDescent="0.3">
      <c r="B403" t="s">
        <v>36</v>
      </c>
      <c r="C403">
        <f>8*12</f>
        <v>96</v>
      </c>
    </row>
    <row r="404" spans="1:3" x14ac:dyDescent="0.3">
      <c r="B404" t="s">
        <v>40</v>
      </c>
      <c r="C404">
        <v>0</v>
      </c>
    </row>
    <row r="405" spans="1:3" x14ac:dyDescent="0.3">
      <c r="B405" t="s">
        <v>11</v>
      </c>
      <c r="C405" s="10">
        <f>PV(C402,C403,-C401)</f>
        <v>39222.958518738429</v>
      </c>
    </row>
    <row r="412" spans="1:3" x14ac:dyDescent="0.3">
      <c r="A412" t="s">
        <v>80</v>
      </c>
      <c r="B412" t="s">
        <v>81</v>
      </c>
      <c r="C412" t="s">
        <v>82</v>
      </c>
    </row>
    <row r="413" spans="1:3" x14ac:dyDescent="0.3">
      <c r="B413">
        <v>0</v>
      </c>
      <c r="C413">
        <v>-100000</v>
      </c>
    </row>
    <row r="414" spans="1:3" x14ac:dyDescent="0.3">
      <c r="B414">
        <v>1</v>
      </c>
      <c r="C414">
        <v>15000</v>
      </c>
    </row>
    <row r="415" spans="1:3" x14ac:dyDescent="0.3">
      <c r="B415">
        <v>2</v>
      </c>
      <c r="C415">
        <v>15000</v>
      </c>
    </row>
    <row r="416" spans="1:3" x14ac:dyDescent="0.3">
      <c r="B416">
        <v>3</v>
      </c>
      <c r="C416">
        <v>15000</v>
      </c>
    </row>
    <row r="417" spans="1:12" x14ac:dyDescent="0.3">
      <c r="B417">
        <v>4</v>
      </c>
      <c r="C417">
        <v>15000</v>
      </c>
    </row>
    <row r="418" spans="1:12" x14ac:dyDescent="0.3">
      <c r="B418">
        <v>5</v>
      </c>
      <c r="C418">
        <v>15000</v>
      </c>
    </row>
    <row r="419" spans="1:12" x14ac:dyDescent="0.3">
      <c r="B419">
        <v>6</v>
      </c>
      <c r="C419">
        <v>15000</v>
      </c>
    </row>
    <row r="420" spans="1:12" x14ac:dyDescent="0.3">
      <c r="B420">
        <v>7</v>
      </c>
      <c r="C420">
        <v>15000</v>
      </c>
    </row>
    <row r="421" spans="1:12" x14ac:dyDescent="0.3">
      <c r="B421">
        <v>8</v>
      </c>
      <c r="C421">
        <v>15000</v>
      </c>
    </row>
    <row r="422" spans="1:12" x14ac:dyDescent="0.3">
      <c r="B422">
        <v>9</v>
      </c>
      <c r="C422">
        <v>15000</v>
      </c>
    </row>
    <row r="423" spans="1:12" x14ac:dyDescent="0.3">
      <c r="B423">
        <v>10</v>
      </c>
      <c r="C423">
        <v>15000</v>
      </c>
      <c r="D423" t="s">
        <v>83</v>
      </c>
      <c r="E423" s="18">
        <f>IRR(C413:C423)</f>
        <v>8.1441656464365852E-2</v>
      </c>
    </row>
    <row r="427" spans="1:12" x14ac:dyDescent="0.3">
      <c r="A427" t="s">
        <v>84</v>
      </c>
      <c r="B427" t="s">
        <v>85</v>
      </c>
      <c r="C427" s="4">
        <v>0.15</v>
      </c>
      <c r="H427" t="s">
        <v>81</v>
      </c>
      <c r="I427" t="s">
        <v>41</v>
      </c>
    </row>
    <row r="428" spans="1:12" x14ac:dyDescent="0.3">
      <c r="B428" t="s">
        <v>86</v>
      </c>
      <c r="C428" s="4">
        <v>0.05</v>
      </c>
      <c r="H428">
        <v>1</v>
      </c>
      <c r="I428">
        <v>15000</v>
      </c>
      <c r="J428" s="5">
        <f>PV(C427,H432,-I432)</f>
        <v>50282.326470171014</v>
      </c>
      <c r="K428" s="5">
        <f>PV(C427,H432,,-K433)</f>
        <v>78305.335809480661</v>
      </c>
      <c r="L428" s="10">
        <f>J428+K428</f>
        <v>128587.66227965167</v>
      </c>
    </row>
    <row r="429" spans="1:12" x14ac:dyDescent="0.3">
      <c r="H429">
        <v>2</v>
      </c>
      <c r="I429">
        <v>15000</v>
      </c>
    </row>
    <row r="430" spans="1:12" x14ac:dyDescent="0.3">
      <c r="H430">
        <v>3</v>
      </c>
      <c r="I430">
        <v>15000</v>
      </c>
    </row>
    <row r="431" spans="1:12" x14ac:dyDescent="0.3">
      <c r="H431">
        <v>4</v>
      </c>
      <c r="I431">
        <v>15000</v>
      </c>
    </row>
    <row r="432" spans="1:12" x14ac:dyDescent="0.3">
      <c r="H432">
        <v>5</v>
      </c>
      <c r="I432">
        <v>15000</v>
      </c>
    </row>
    <row r="433" spans="1:11" x14ac:dyDescent="0.3">
      <c r="H433">
        <v>6</v>
      </c>
      <c r="I433">
        <f>I432*(1+5%)</f>
        <v>15750</v>
      </c>
      <c r="J433" s="4">
        <v>0.05</v>
      </c>
      <c r="K433">
        <f>I433/(C427-C428)</f>
        <v>157500</v>
      </c>
    </row>
    <row r="434" spans="1:11" x14ac:dyDescent="0.3">
      <c r="H434">
        <v>7</v>
      </c>
    </row>
    <row r="435" spans="1:11" x14ac:dyDescent="0.3">
      <c r="H435">
        <v>8</v>
      </c>
    </row>
    <row r="440" spans="1:11" x14ac:dyDescent="0.3">
      <c r="A440" t="s">
        <v>87</v>
      </c>
      <c r="B440" t="s">
        <v>36</v>
      </c>
      <c r="C440">
        <v>10</v>
      </c>
    </row>
    <row r="441" spans="1:11" x14ac:dyDescent="0.3">
      <c r="B441" t="s">
        <v>5</v>
      </c>
      <c r="C441" s="4">
        <v>0.08</v>
      </c>
    </row>
    <row r="442" spans="1:11" x14ac:dyDescent="0.3">
      <c r="B442" t="s">
        <v>41</v>
      </c>
      <c r="C442">
        <v>500000</v>
      </c>
    </row>
    <row r="443" spans="1:11" x14ac:dyDescent="0.3">
      <c r="B443" t="s">
        <v>11</v>
      </c>
      <c r="C443" s="10">
        <f>PV(C441,C440,-C442,,1)</f>
        <v>3623443.9554283815</v>
      </c>
    </row>
    <row r="446" spans="1:11" x14ac:dyDescent="0.3">
      <c r="B446" t="s">
        <v>14</v>
      </c>
      <c r="C446">
        <v>15</v>
      </c>
    </row>
    <row r="447" spans="1:11" x14ac:dyDescent="0.3">
      <c r="B447" t="s">
        <v>15</v>
      </c>
      <c r="C447" s="4">
        <v>0.12</v>
      </c>
    </row>
    <row r="448" spans="1:11" x14ac:dyDescent="0.3">
      <c r="B448" t="s">
        <v>11</v>
      </c>
      <c r="C448">
        <v>500000</v>
      </c>
    </row>
    <row r="449" spans="1:3" x14ac:dyDescent="0.3">
      <c r="B449" t="s">
        <v>59</v>
      </c>
      <c r="C449" s="26">
        <f>PMT(C447,C446,-C448,C443,1)</f>
        <v>-21235.722484234688</v>
      </c>
    </row>
    <row r="453" spans="1:3" x14ac:dyDescent="0.3">
      <c r="A453" t="s">
        <v>88</v>
      </c>
      <c r="B453" t="s">
        <v>89</v>
      </c>
    </row>
    <row r="455" spans="1:3" x14ac:dyDescent="0.3">
      <c r="B455" t="s">
        <v>36</v>
      </c>
      <c r="C455">
        <v>27</v>
      </c>
    </row>
    <row r="456" spans="1:3" x14ac:dyDescent="0.3">
      <c r="B456" t="s">
        <v>41</v>
      </c>
      <c r="C456">
        <v>1000000</v>
      </c>
    </row>
    <row r="457" spans="1:3" x14ac:dyDescent="0.3">
      <c r="B457" t="s">
        <v>17</v>
      </c>
      <c r="C457">
        <v>5000000</v>
      </c>
    </row>
    <row r="458" spans="1:3" x14ac:dyDescent="0.3">
      <c r="B458" t="s">
        <v>5</v>
      </c>
      <c r="C458" s="4">
        <v>0.06</v>
      </c>
    </row>
    <row r="459" spans="1:3" x14ac:dyDescent="0.3">
      <c r="B459" t="s">
        <v>40</v>
      </c>
      <c r="C459">
        <v>1</v>
      </c>
    </row>
    <row r="460" spans="1:3" x14ac:dyDescent="0.3">
      <c r="B460" t="s">
        <v>11</v>
      </c>
      <c r="C460" s="5">
        <f>PV(C458,C455,-C456,-C457,C459)</f>
        <v>15040005.945428975</v>
      </c>
    </row>
    <row r="463" spans="1:3" x14ac:dyDescent="0.3">
      <c r="B463" t="s">
        <v>90</v>
      </c>
    </row>
    <row r="465" spans="1:7" x14ac:dyDescent="0.3">
      <c r="B465" t="s">
        <v>36</v>
      </c>
      <c r="C465">
        <v>33</v>
      </c>
    </row>
    <row r="466" spans="1:7" x14ac:dyDescent="0.3">
      <c r="B466" t="s">
        <v>17</v>
      </c>
      <c r="C466" s="25">
        <f>C460</f>
        <v>15040005.945428975</v>
      </c>
    </row>
    <row r="467" spans="1:7" x14ac:dyDescent="0.3">
      <c r="B467" t="s">
        <v>5</v>
      </c>
      <c r="C467" s="4">
        <v>0.12</v>
      </c>
    </row>
    <row r="468" spans="1:7" x14ac:dyDescent="0.3">
      <c r="B468" t="s">
        <v>40</v>
      </c>
      <c r="C468">
        <v>0</v>
      </c>
    </row>
    <row r="469" spans="1:7" x14ac:dyDescent="0.3">
      <c r="B469" t="s">
        <v>41</v>
      </c>
      <c r="C469" s="10">
        <f>PMT(C467,C465,,-C466,C468)</f>
        <v>43921.473871675502</v>
      </c>
    </row>
    <row r="471" spans="1:7" x14ac:dyDescent="0.3">
      <c r="A471" t="s">
        <v>91</v>
      </c>
      <c r="B471" t="s">
        <v>92</v>
      </c>
      <c r="C471">
        <v>800000</v>
      </c>
      <c r="D471" t="s">
        <v>5</v>
      </c>
      <c r="E471" s="4">
        <v>0.15</v>
      </c>
      <c r="F471" t="s">
        <v>94</v>
      </c>
      <c r="G471">
        <v>2</v>
      </c>
    </row>
    <row r="472" spans="1:7" x14ac:dyDescent="0.3">
      <c r="B472" t="s">
        <v>93</v>
      </c>
      <c r="C472" s="5">
        <f>FV(E471,G471,,-C471)</f>
        <v>1057999.9999999998</v>
      </c>
      <c r="D472" t="s">
        <v>5</v>
      </c>
      <c r="E472">
        <f>0.1/12</f>
        <v>8.3333333333333332E-3</v>
      </c>
      <c r="F472" t="s">
        <v>14</v>
      </c>
      <c r="G472">
        <v>60</v>
      </c>
    </row>
    <row r="473" spans="1:7" x14ac:dyDescent="0.3">
      <c r="B473" t="s">
        <v>11</v>
      </c>
      <c r="C473" s="5">
        <f>PV(0.1/12,2*12,,-C472)</f>
        <v>866935.29654421494</v>
      </c>
    </row>
    <row r="474" spans="1:7" x14ac:dyDescent="0.3">
      <c r="B474" t="s">
        <v>41</v>
      </c>
      <c r="C474" s="10">
        <f>PMT(E472,G472,-C473,,1)</f>
        <v>18267.583147885842</v>
      </c>
    </row>
  </sheetData>
  <mergeCells count="1">
    <mergeCell ref="I83:I102"/>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 B</dc:creator>
  <cp:lastModifiedBy>A B</cp:lastModifiedBy>
  <dcterms:created xsi:type="dcterms:W3CDTF">2023-12-23T07:55:23Z</dcterms:created>
  <dcterms:modified xsi:type="dcterms:W3CDTF">2023-12-31T11:25:05Z</dcterms:modified>
</cp:coreProperties>
</file>